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BIWS)\BIWS-All-Courses\100-Bonus-Case-Studies\Startups-VC\Liquidation-Preferences-Participating-Preferred\"/>
    </mc:Choice>
  </mc:AlternateContent>
  <xr:revisionPtr revIDLastSave="0" documentId="13_ncr:1_{7920E916-A33E-4D10-96DF-3F83AAE89096}" xr6:coauthVersionLast="47" xr6:coauthVersionMax="47" xr10:uidLastSave="{00000000-0000-0000-0000-000000000000}"/>
  <bookViews>
    <workbookView xWindow="-120" yWindow="-120" windowWidth="29040" windowHeight="15840" xr2:uid="{93E455D6-6316-438D-BBBD-F5D4EF5F08A4}"/>
  </bookViews>
  <sheets>
    <sheet name="Liq_Pref_Part_Pref" sheetId="2" r:id="rId1"/>
    <sheet name="Graphs" sheetId="3" r:id="rId2"/>
  </sheets>
  <definedNames>
    <definedName name="_xlnm.Print_Area" localSheetId="0">Liq_Pref_Part_Pref!$A$1:$N$94</definedName>
    <definedName name="Units">#REF!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5" i="2" l="1"/>
  <c r="E84" i="2"/>
  <c r="E83" i="2"/>
  <c r="E75" i="2"/>
  <c r="E69" i="2"/>
  <c r="E70" i="2" s="1"/>
  <c r="E71" i="2" s="1"/>
  <c r="E72" i="2" s="1"/>
  <c r="E73" i="2" s="1"/>
  <c r="E65" i="2"/>
  <c r="L65" i="2"/>
  <c r="I66" i="2"/>
  <c r="I65" i="2"/>
  <c r="I64" i="2"/>
  <c r="I67" i="2" s="1"/>
  <c r="G66" i="2"/>
  <c r="G65" i="2"/>
  <c r="G64" i="2"/>
  <c r="E45" i="2"/>
  <c r="I41" i="2"/>
  <c r="I40" i="2"/>
  <c r="H42" i="2"/>
  <c r="H41" i="2"/>
  <c r="H40" i="2"/>
  <c r="G42" i="2"/>
  <c r="G41" i="2"/>
  <c r="G40" i="2"/>
  <c r="F41" i="2"/>
  <c r="F40" i="2"/>
  <c r="F64" i="2" s="1"/>
  <c r="E41" i="2"/>
  <c r="E40" i="2"/>
  <c r="E30" i="2"/>
  <c r="E27" i="2"/>
  <c r="E26" i="2"/>
  <c r="E25" i="2"/>
  <c r="E23" i="2"/>
  <c r="E18" i="2"/>
  <c r="E15" i="2"/>
  <c r="E14" i="2"/>
  <c r="E12" i="2"/>
  <c r="F66" i="2"/>
  <c r="E66" i="2"/>
  <c r="F65" i="2"/>
  <c r="E64" i="2"/>
  <c r="E74" i="2" l="1"/>
  <c r="E76" i="2" s="1"/>
  <c r="E86" i="2"/>
  <c r="F84" i="2" s="1"/>
  <c r="E46" i="2"/>
  <c r="E47" i="2" s="1"/>
  <c r="C5" i="3"/>
  <c r="E78" i="2" l="1"/>
  <c r="F85" i="2"/>
  <c r="E79" i="2" s="1"/>
  <c r="F83" i="2"/>
  <c r="E48" i="2"/>
  <c r="E49" i="2" s="1"/>
  <c r="G67" i="2"/>
  <c r="H66" i="2" s="1"/>
  <c r="F67" i="2"/>
  <c r="E67" i="2"/>
  <c r="E77" i="2" l="1"/>
  <c r="E80" i="2" s="1"/>
  <c r="F86" i="2"/>
  <c r="H64" i="2"/>
  <c r="H65" i="2"/>
  <c r="H67" i="2" l="1"/>
  <c r="E92" i="2" l="1"/>
  <c r="E90" i="2"/>
  <c r="E91" i="2"/>
  <c r="H91" i="2" l="1"/>
  <c r="H90" i="2"/>
  <c r="E93" i="2"/>
  <c r="G90" i="2" s="1"/>
  <c r="H92" i="2"/>
  <c r="G92" i="2" l="1"/>
  <c r="G91" i="2"/>
  <c r="G93" i="2" l="1"/>
  <c r="H43" i="2" l="1"/>
  <c r="E54" i="2" l="1"/>
  <c r="H54" i="2" l="1"/>
  <c r="E53" i="2"/>
  <c r="E55" i="2" l="1"/>
  <c r="E56" i="2" s="1"/>
  <c r="H53" i="2"/>
  <c r="H55" i="2" l="1"/>
  <c r="G54" i="2"/>
  <c r="G55" i="2"/>
  <c r="G53" i="2"/>
  <c r="G56" i="2" l="1"/>
  <c r="C92" i="2"/>
  <c r="C91" i="2"/>
  <c r="C90" i="2"/>
  <c r="C55" i="2" l="1"/>
  <c r="C54" i="2"/>
  <c r="C53" i="2"/>
  <c r="E43" i="2" l="1"/>
  <c r="F43" i="2" l="1"/>
  <c r="G43" i="2" l="1"/>
</calcChain>
</file>

<file path=xl/sharedStrings.xml><?xml version="1.0" encoding="utf-8"?>
<sst xmlns="http://schemas.openxmlformats.org/spreadsheetml/2006/main" count="120" uniqueCount="73">
  <si>
    <t>($ in USD as Stated)</t>
  </si>
  <si>
    <t>Total:</t>
  </si>
  <si>
    <t>Liquidation</t>
  </si>
  <si>
    <t>Participating</t>
  </si>
  <si>
    <t>Participation</t>
  </si>
  <si>
    <t>Exit Equity Value:</t>
  </si>
  <si>
    <t>Company Exit Value (Exit Equity Value):</t>
  </si>
  <si>
    <t>$ Amount:</t>
  </si>
  <si>
    <t>Preference ($):</t>
  </si>
  <si>
    <t>Investment Round Information:</t>
  </si>
  <si>
    <t>% Ownership:</t>
  </si>
  <si>
    <t>Series A Investors (VC Firm A):</t>
  </si>
  <si>
    <t>Series B Investors (VC Firm A and VC Firm B):</t>
  </si>
  <si>
    <t>Exit Value</t>
  </si>
  <si>
    <t>If Converted:</t>
  </si>
  <si>
    <t>Proceeds Remaining for Series A and Common:</t>
  </si>
  <si>
    <t>Conversion</t>
  </si>
  <si>
    <t>Threshold:</t>
  </si>
  <si>
    <t>(-) Series B Investor Proceeds:</t>
  </si>
  <si>
    <t>(-) Series A Investor Proceeds:</t>
  </si>
  <si>
    <t>Proceeds to Common Shareholders:</t>
  </si>
  <si>
    <t>N/A</t>
  </si>
  <si>
    <t>Common Shareholders (Founders/Employees):</t>
  </si>
  <si>
    <t>% Exit</t>
  </si>
  <si>
    <t>Proceeds:</t>
  </si>
  <si>
    <t>Exit Information by Investor Class:</t>
  </si>
  <si>
    <t>MOIC:</t>
  </si>
  <si>
    <t>Standard Seniority Example (i.e., Series B investors have top priority, followed by Series A, and then the common shareholders)</t>
  </si>
  <si>
    <t>Examples of Liquidation Preferences, Standard vs. Pari Passu Seniority, and Participating Preferred Stock:</t>
  </si>
  <si>
    <t>Series B Investors (VC Firms A and B):</t>
  </si>
  <si>
    <t>Preferred:</t>
  </si>
  <si>
    <t>Cap (x):</t>
  </si>
  <si>
    <t>Cap ($):</t>
  </si>
  <si>
    <t>Convert to</t>
  </si>
  <si>
    <t>Common?</t>
  </si>
  <si>
    <t>Remaining Proceeds:</t>
  </si>
  <si>
    <t>(-) Series B Investor Proceeds from Liquidation Pref.:</t>
  </si>
  <si>
    <t>(-) Series A Investor Proceeds from Liquidation Pref.:</t>
  </si>
  <si>
    <t>(-) Series B Investors - Participating Preferred Share:</t>
  </si>
  <si>
    <t>(-) Series A Investors - Participating Preferred Share:</t>
  </si>
  <si>
    <t>Series B Investors - Common Share Equivalents:</t>
  </si>
  <si>
    <t>Series A Investors - Common Share Equivalents:</t>
  </si>
  <si>
    <t>Common Share</t>
  </si>
  <si>
    <t>Equivalents:</t>
  </si>
  <si>
    <t>Common Shareholders:</t>
  </si>
  <si>
    <t>(-) Series B Investors - Common Equity Proceeds:</t>
  </si>
  <si>
    <t>(-) Series A Investors - Common Equity Proceeds:</t>
  </si>
  <si>
    <t>(-) Common Shareholders - Common Equity Proceeds:</t>
  </si>
  <si>
    <t>Total Remaining Proceeds:</t>
  </si>
  <si>
    <t># CSE:</t>
  </si>
  <si>
    <t>VC Firm A</t>
  </si>
  <si>
    <t>VC Firm B</t>
  </si>
  <si>
    <t>Other Investors/Employees</t>
  </si>
  <si>
    <t>Series A and B Investments:</t>
  </si>
  <si>
    <t>Investment Size:</t>
  </si>
  <si>
    <t>$</t>
  </si>
  <si>
    <t>Pre-Money Valuation (Equity Value):</t>
  </si>
  <si>
    <t>Post-Money Valuation (Equity Value):</t>
  </si>
  <si>
    <t>Series A Round:</t>
  </si>
  <si>
    <t>%</t>
  </si>
  <si>
    <t>Units:</t>
  </si>
  <si>
    <t>Common Shares Outstanding Before VC Rounds:</t>
  </si>
  <si>
    <t># Shares</t>
  </si>
  <si>
    <t>Common Share Outstanding Equivalents (CSEs) Post-Round:</t>
  </si>
  <si>
    <t>Liquidation Preference Multiple:</t>
  </si>
  <si>
    <t>x</t>
  </si>
  <si>
    <t>Liquidation Preference Dollar Amount:</t>
  </si>
  <si>
    <t>Series B Round:</t>
  </si>
  <si>
    <t>Exit Analysis with Just Liquidation Preferences Factored In:</t>
  </si>
  <si>
    <t>Ownership After Possible Conversions to Common:</t>
  </si>
  <si>
    <t>Series B Investors Post-Money Ownership:</t>
  </si>
  <si>
    <t>Series A Investors Post-Money Ownership:</t>
  </si>
  <si>
    <t>Exit Analysis with Liquidation Preferences and Participating Preferred Included: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</si>
</sst>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0.0%;\(0.0%\)"/>
    <numFmt numFmtId="165" formatCode="0.0\ \x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F4E7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9" fillId="0" borderId="0"/>
    <xf numFmtId="0" fontId="11" fillId="0" borderId="0"/>
    <xf numFmtId="0" fontId="1" fillId="0" borderId="0"/>
    <xf numFmtId="0" fontId="1" fillId="2" borderId="1" applyNumberFormat="0" applyFont="0" applyAlignment="0" applyProtection="0"/>
  </cellStyleXfs>
  <cellXfs count="61">
    <xf numFmtId="0" fontId="0" fillId="0" borderId="0" xfId="0"/>
    <xf numFmtId="0" fontId="4" fillId="0" borderId="0" xfId="0" applyFont="1"/>
    <xf numFmtId="0" fontId="2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2" fontId="7" fillId="4" borderId="1" xfId="1" applyNumberFormat="1" applyFont="1" applyFill="1" applyAlignment="1">
      <alignment horizontal="center" wrapText="1"/>
    </xf>
    <xf numFmtId="42" fontId="0" fillId="0" borderId="0" xfId="0" applyNumberFormat="1"/>
    <xf numFmtId="0" fontId="6" fillId="0" borderId="0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41" fontId="0" fillId="0" borderId="0" xfId="0" applyNumberFormat="1"/>
    <xf numFmtId="0" fontId="3" fillId="0" borderId="0" xfId="0" applyFont="1"/>
    <xf numFmtId="0" fontId="0" fillId="0" borderId="0" xfId="0" applyAlignment="1">
      <alignment horizontal="left" indent="1"/>
    </xf>
    <xf numFmtId="0" fontId="3" fillId="0" borderId="3" xfId="0" applyFont="1" applyBorder="1"/>
    <xf numFmtId="0" fontId="0" fillId="0" borderId="3" xfId="0" applyBorder="1"/>
    <xf numFmtId="42" fontId="3" fillId="0" borderId="3" xfId="0" applyNumberFormat="1" applyFont="1" applyBorder="1"/>
    <xf numFmtId="3" fontId="3" fillId="0" borderId="0" xfId="0" applyNumberFormat="1" applyFont="1"/>
    <xf numFmtId="0" fontId="7" fillId="0" borderId="0" xfId="0" applyFont="1"/>
    <xf numFmtId="164" fontId="0" fillId="0" borderId="0" xfId="0" applyNumberFormat="1"/>
    <xf numFmtId="164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1" fontId="3" fillId="0" borderId="3" xfId="0" applyNumberFormat="1" applyFont="1" applyBorder="1"/>
    <xf numFmtId="165" fontId="0" fillId="0" borderId="0" xfId="0" applyNumberFormat="1" applyAlignment="1">
      <alignment horizontal="center"/>
    </xf>
    <xf numFmtId="0" fontId="2" fillId="0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41" fontId="3" fillId="0" borderId="0" xfId="0" applyNumberFormat="1" applyFont="1"/>
    <xf numFmtId="0" fontId="10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7" fontId="7" fillId="0" borderId="0" xfId="0" applyNumberFormat="1" applyFont="1" applyAlignment="1">
      <alignment horizontal="center"/>
    </xf>
    <xf numFmtId="0" fontId="7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41" fontId="3" fillId="5" borderId="2" xfId="0" applyNumberFormat="1" applyFont="1" applyFill="1" applyBorder="1" applyAlignment="1">
      <alignment horizontal="center"/>
    </xf>
    <xf numFmtId="41" fontId="7" fillId="0" borderId="0" xfId="0" applyNumberFormat="1" applyFont="1"/>
    <xf numFmtId="165" fontId="7" fillId="0" borderId="0" xfId="0" applyNumberFormat="1" applyFont="1" applyAlignment="1">
      <alignment horizontal="center"/>
    </xf>
    <xf numFmtId="0" fontId="6" fillId="0" borderId="0" xfId="4" applyFont="1" applyAlignment="1">
      <alignment horizontal="center"/>
    </xf>
    <xf numFmtId="42" fontId="7" fillId="4" borderId="1" xfId="5" applyNumberFormat="1" applyFont="1" applyFill="1" applyAlignment="1">
      <alignment horizontal="center" wrapText="1"/>
    </xf>
    <xf numFmtId="41" fontId="7" fillId="4" borderId="1" xfId="5" applyNumberFormat="1" applyFont="1" applyFill="1" applyAlignment="1">
      <alignment horizontal="center" wrapText="1"/>
    </xf>
    <xf numFmtId="41" fontId="1" fillId="0" borderId="0" xfId="4" applyNumberFormat="1"/>
    <xf numFmtId="0" fontId="1" fillId="0" borderId="0" xfId="4" applyAlignment="1">
      <alignment horizontal="left" indent="1"/>
    </xf>
    <xf numFmtId="37" fontId="7" fillId="4" borderId="1" xfId="5" applyNumberFormat="1" applyFont="1" applyFill="1" applyAlignment="1">
      <alignment horizontal="center" wrapText="1"/>
    </xf>
    <xf numFmtId="164" fontId="8" fillId="0" borderId="0" xfId="4" applyNumberFormat="1" applyFont="1" applyAlignment="1">
      <alignment horizontal="center"/>
    </xf>
    <xf numFmtId="0" fontId="1" fillId="0" borderId="0" xfId="4" applyFill="1" applyAlignment="1">
      <alignment horizontal="left" indent="1"/>
    </xf>
    <xf numFmtId="3" fontId="1" fillId="0" borderId="0" xfId="4" applyNumberFormat="1" applyFont="1" applyAlignment="1">
      <alignment horizontal="center"/>
    </xf>
    <xf numFmtId="165" fontId="7" fillId="4" borderId="1" xfId="2" applyNumberFormat="1" applyFont="1" applyFill="1" applyBorder="1" applyAlignment="1">
      <alignment horizontal="center"/>
    </xf>
    <xf numFmtId="42" fontId="8" fillId="0" borderId="0" xfId="0" applyNumberFormat="1" applyFont="1"/>
    <xf numFmtId="41" fontId="8" fillId="0" borderId="0" xfId="0" applyNumberFormat="1" applyFont="1"/>
    <xf numFmtId="0" fontId="0" fillId="0" borderId="0" xfId="4" applyFont="1" applyAlignment="1">
      <alignment horizontal="left" indent="1"/>
    </xf>
    <xf numFmtId="0" fontId="8" fillId="0" borderId="0" xfId="0" applyFont="1"/>
    <xf numFmtId="3" fontId="8" fillId="0" borderId="0" xfId="0" applyNumberFormat="1" applyFont="1"/>
    <xf numFmtId="3" fontId="8" fillId="0" borderId="2" xfId="0" applyNumberFormat="1" applyFont="1" applyBorder="1"/>
  </cellXfs>
  <cellStyles count="6">
    <cellStyle name="Normal" xfId="0" builtinId="0"/>
    <cellStyle name="Normal 2" xfId="2" xr:uid="{1FBFB1CC-42DD-4BCB-B308-49A3121B9247}"/>
    <cellStyle name="Normal 3" xfId="3" xr:uid="{AA397CBE-AD9B-407C-8157-869440648E9F}"/>
    <cellStyle name="Normal 4" xfId="4" xr:uid="{974AC548-8D59-4CE1-978A-3DED515AFD7D}"/>
    <cellStyle name="Note" xfId="1" builtinId="10"/>
    <cellStyle name="Note 2" xfId="5" xr:uid="{2D65E3B5-32FB-4C6E-992E-3F79C3DC0B6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Proceeds Split Between VC Firms in a Startup Exit - Liquidation Preferences Included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91-42E7-9F43-45B4A14C736F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91-42E7-9F43-45B4A14C736F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82F-4695-9BE4-0BE7B945B8F6}"/>
              </c:ext>
            </c:extLst>
          </c:dPt>
          <c:dLbls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9641318147956"/>
                      <c:h val="0.196996228952131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82F-4695-9BE4-0BE7B945B8F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Graphs!$B$2:$B$4</c:f>
              <c:strCache>
                <c:ptCount val="3"/>
                <c:pt idx="0">
                  <c:v>VC Firm A</c:v>
                </c:pt>
                <c:pt idx="1">
                  <c:v>VC Firm B</c:v>
                </c:pt>
                <c:pt idx="2">
                  <c:v>Other Investors/Employees</c:v>
                </c:pt>
              </c:strCache>
            </c:strRef>
          </c:cat>
          <c:val>
            <c:numRef>
              <c:f>Graphs!$C$2:$C$4</c:f>
              <c:numCache>
                <c:formatCode>_(* #,##0_);_(* \(#,##0\);_(* "-"_);_(@_)</c:formatCode>
                <c:ptCount val="3"/>
                <c:pt idx="0" formatCode="_(&quot;$&quot;* #,##0_);_(&quot;$&quot;* \(#,##0\);_(&quot;$&quot;* &quot;-&quot;_);_(@_)">
                  <c:v>25</c:v>
                </c:pt>
                <c:pt idx="1">
                  <c:v>40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F-4695-9BE4-0BE7B945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23811</xdr:colOff>
      <xdr:row>1</xdr:row>
      <xdr:rowOff>19049</xdr:rowOff>
    </xdr:from>
    <xdr:to>
      <xdr:col>13</xdr:col>
      <xdr:colOff>95250</xdr:colOff>
      <xdr:row>21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B0AEDB-5B11-C7B9-EEE9-D1E24CBAE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35AF-2E74-447E-9A5C-8BA8AC1368C3}">
  <sheetPr>
    <pageSetUpPr autoPageBreaks="0"/>
  </sheetPr>
  <dimension ref="B2:M93"/>
  <sheetViews>
    <sheetView showGridLines="0" tabSelected="1" zoomScaleNormal="100" workbookViewId="0">
      <selection activeCell="B2" sqref="B2"/>
    </sheetView>
  </sheetViews>
  <sheetFormatPr defaultRowHeight="15.75" outlineLevelRow="1" x14ac:dyDescent="0.25"/>
  <cols>
    <col min="1" max="2" width="2.625" customWidth="1"/>
    <col min="3" max="3" width="52" bestFit="1" customWidth="1"/>
    <col min="4" max="13" width="13.625" customWidth="1"/>
    <col min="14" max="14" width="2.625" customWidth="1"/>
  </cols>
  <sheetData>
    <row r="2" spans="2:9" ht="18.75" x14ac:dyDescent="0.3">
      <c r="B2" s="1" t="s">
        <v>28</v>
      </c>
    </row>
    <row r="3" spans="2:9" x14ac:dyDescent="0.25">
      <c r="B3" t="s">
        <v>0</v>
      </c>
    </row>
    <row r="5" spans="2:9" x14ac:dyDescent="0.25">
      <c r="B5" s="2" t="s">
        <v>53</v>
      </c>
      <c r="C5" s="2"/>
      <c r="D5" s="3" t="s">
        <v>60</v>
      </c>
      <c r="E5" s="3"/>
      <c r="F5" s="2"/>
      <c r="G5" s="2"/>
      <c r="H5" s="2"/>
      <c r="I5" s="2"/>
    </row>
    <row r="6" spans="2:9" outlineLevel="1" x14ac:dyDescent="0.25"/>
    <row r="7" spans="2:9" outlineLevel="1" x14ac:dyDescent="0.25">
      <c r="C7" t="s">
        <v>61</v>
      </c>
      <c r="D7" s="45" t="s">
        <v>62</v>
      </c>
      <c r="E7" s="50">
        <v>5000000</v>
      </c>
    </row>
    <row r="8" spans="2:9" outlineLevel="1" x14ac:dyDescent="0.25"/>
    <row r="9" spans="2:9" outlineLevel="1" x14ac:dyDescent="0.25">
      <c r="C9" s="26" t="s">
        <v>58</v>
      </c>
      <c r="D9" s="26"/>
      <c r="E9" s="26"/>
    </row>
    <row r="10" spans="2:9" outlineLevel="1" x14ac:dyDescent="0.25">
      <c r="C10" s="49" t="s">
        <v>54</v>
      </c>
      <c r="D10" s="45" t="s">
        <v>55</v>
      </c>
      <c r="E10" s="46">
        <v>5000000</v>
      </c>
    </row>
    <row r="11" spans="2:9" outlineLevel="1" x14ac:dyDescent="0.25">
      <c r="C11" s="49" t="s">
        <v>56</v>
      </c>
      <c r="D11" s="45" t="s">
        <v>55</v>
      </c>
      <c r="E11" s="47">
        <v>10000000</v>
      </c>
    </row>
    <row r="12" spans="2:9" outlineLevel="1" x14ac:dyDescent="0.25">
      <c r="C12" s="49" t="s">
        <v>57</v>
      </c>
      <c r="D12" s="45" t="s">
        <v>55</v>
      </c>
      <c r="E12" s="48">
        <f>E10+E11</f>
        <v>15000000</v>
      </c>
    </row>
    <row r="13" spans="2:9" outlineLevel="1" x14ac:dyDescent="0.25"/>
    <row r="14" spans="2:9" outlineLevel="1" x14ac:dyDescent="0.25">
      <c r="C14" s="57" t="s">
        <v>71</v>
      </c>
      <c r="D14" s="45" t="s">
        <v>59</v>
      </c>
      <c r="E14" s="51">
        <f>E10/E12</f>
        <v>0.33333333333333331</v>
      </c>
    </row>
    <row r="15" spans="2:9" outlineLevel="1" x14ac:dyDescent="0.25">
      <c r="C15" s="52" t="s">
        <v>63</v>
      </c>
      <c r="D15" s="45" t="s">
        <v>62</v>
      </c>
      <c r="E15" s="53">
        <f>E7/(1-E14)</f>
        <v>7499999.9999999991</v>
      </c>
    </row>
    <row r="16" spans="2:9" outlineLevel="1" x14ac:dyDescent="0.25"/>
    <row r="17" spans="2:12" outlineLevel="1" x14ac:dyDescent="0.25">
      <c r="C17" s="49" t="s">
        <v>64</v>
      </c>
      <c r="D17" s="45" t="s">
        <v>65</v>
      </c>
      <c r="E17" s="54">
        <v>1</v>
      </c>
    </row>
    <row r="18" spans="2:12" outlineLevel="1" x14ac:dyDescent="0.25">
      <c r="C18" s="49" t="s">
        <v>66</v>
      </c>
      <c r="D18" s="45" t="s">
        <v>55</v>
      </c>
      <c r="E18" s="48">
        <f>E10*E17</f>
        <v>5000000</v>
      </c>
    </row>
    <row r="19" spans="2:12" outlineLevel="1" x14ac:dyDescent="0.25"/>
    <row r="20" spans="2:12" outlineLevel="1" x14ac:dyDescent="0.25">
      <c r="C20" s="26" t="s">
        <v>67</v>
      </c>
      <c r="D20" s="26"/>
      <c r="E20" s="26"/>
    </row>
    <row r="21" spans="2:12" outlineLevel="1" x14ac:dyDescent="0.25">
      <c r="C21" s="49" t="s">
        <v>54</v>
      </c>
      <c r="D21" s="45" t="s">
        <v>55</v>
      </c>
      <c r="E21" s="46">
        <v>20000000</v>
      </c>
    </row>
    <row r="22" spans="2:12" outlineLevel="1" x14ac:dyDescent="0.25">
      <c r="C22" s="49" t="s">
        <v>56</v>
      </c>
      <c r="D22" s="45" t="s">
        <v>55</v>
      </c>
      <c r="E22" s="47">
        <v>60000000</v>
      </c>
    </row>
    <row r="23" spans="2:12" outlineLevel="1" x14ac:dyDescent="0.25">
      <c r="C23" s="49" t="s">
        <v>57</v>
      </c>
      <c r="D23" s="45" t="s">
        <v>55</v>
      </c>
      <c r="E23" s="48">
        <f>E21+E22</f>
        <v>80000000</v>
      </c>
    </row>
    <row r="24" spans="2:12" outlineLevel="1" x14ac:dyDescent="0.25"/>
    <row r="25" spans="2:12" outlineLevel="1" x14ac:dyDescent="0.25">
      <c r="C25" s="57" t="s">
        <v>70</v>
      </c>
      <c r="D25" s="45" t="s">
        <v>59</v>
      </c>
      <c r="E25" s="51">
        <f>E21/E23</f>
        <v>0.25</v>
      </c>
    </row>
    <row r="26" spans="2:12" outlineLevel="1" x14ac:dyDescent="0.25">
      <c r="C26" s="52" t="s">
        <v>63</v>
      </c>
      <c r="D26" s="45" t="s">
        <v>62</v>
      </c>
      <c r="E26" s="53">
        <f>E15/(1-E25)</f>
        <v>9999999.9999999981</v>
      </c>
    </row>
    <row r="27" spans="2:12" outlineLevel="1" x14ac:dyDescent="0.25">
      <c r="C27" s="57" t="s">
        <v>71</v>
      </c>
      <c r="D27" s="45" t="s">
        <v>59</v>
      </c>
      <c r="E27" s="51">
        <f>(E15-E7)/E26</f>
        <v>0.24999999999999994</v>
      </c>
    </row>
    <row r="28" spans="2:12" outlineLevel="1" x14ac:dyDescent="0.25"/>
    <row r="29" spans="2:12" outlineLevel="1" x14ac:dyDescent="0.25">
      <c r="C29" s="49" t="s">
        <v>64</v>
      </c>
      <c r="D29" s="45" t="s">
        <v>65</v>
      </c>
      <c r="E29" s="54">
        <v>2</v>
      </c>
    </row>
    <row r="30" spans="2:12" outlineLevel="1" x14ac:dyDescent="0.25">
      <c r="C30" s="49" t="s">
        <v>66</v>
      </c>
      <c r="D30" s="45" t="s">
        <v>55</v>
      </c>
      <c r="E30" s="48">
        <f>E29*E21</f>
        <v>40000000</v>
      </c>
    </row>
    <row r="32" spans="2:12" x14ac:dyDescent="0.25">
      <c r="B32" s="2" t="s">
        <v>68</v>
      </c>
      <c r="C32" s="2"/>
      <c r="D32" s="3"/>
      <c r="E32" s="3"/>
      <c r="F32" s="2"/>
      <c r="G32" s="2"/>
      <c r="H32" s="2"/>
      <c r="I32" s="2"/>
      <c r="J32" s="22"/>
      <c r="K32" s="22"/>
      <c r="L32" s="22"/>
    </row>
    <row r="33" spans="3:9" outlineLevel="1" x14ac:dyDescent="0.25"/>
    <row r="34" spans="3:9" outlineLevel="1" x14ac:dyDescent="0.25">
      <c r="C34" s="10" t="s">
        <v>27</v>
      </c>
    </row>
    <row r="35" spans="3:9" outlineLevel="1" x14ac:dyDescent="0.25">
      <c r="C35" s="10"/>
    </row>
    <row r="36" spans="3:9" outlineLevel="1" x14ac:dyDescent="0.25">
      <c r="C36" t="s">
        <v>6</v>
      </c>
      <c r="D36" s="4"/>
      <c r="E36" s="5">
        <v>100000000</v>
      </c>
    </row>
    <row r="37" spans="3:9" outlineLevel="1" x14ac:dyDescent="0.25"/>
    <row r="38" spans="3:9" outlineLevel="1" x14ac:dyDescent="0.25">
      <c r="C38" s="23"/>
      <c r="D38" s="23"/>
      <c r="E38" s="23"/>
      <c r="F38" s="24" t="s">
        <v>2</v>
      </c>
      <c r="G38" s="23"/>
      <c r="H38" s="24" t="s">
        <v>13</v>
      </c>
      <c r="I38" s="24" t="s">
        <v>16</v>
      </c>
    </row>
    <row r="39" spans="3:9" outlineLevel="1" x14ac:dyDescent="0.25">
      <c r="C39" s="26" t="s">
        <v>9</v>
      </c>
      <c r="D39" s="26"/>
      <c r="E39" s="25" t="s">
        <v>7</v>
      </c>
      <c r="F39" s="25" t="s">
        <v>8</v>
      </c>
      <c r="G39" s="25" t="s">
        <v>10</v>
      </c>
      <c r="H39" s="25" t="s">
        <v>14</v>
      </c>
      <c r="I39" s="25" t="s">
        <v>17</v>
      </c>
    </row>
    <row r="40" spans="3:9" outlineLevel="1" x14ac:dyDescent="0.25">
      <c r="C40" s="11" t="s">
        <v>11</v>
      </c>
      <c r="D40" s="4"/>
      <c r="E40" s="55">
        <f>E10</f>
        <v>5000000</v>
      </c>
      <c r="F40" s="55">
        <f>E18</f>
        <v>5000000</v>
      </c>
      <c r="G40" s="8">
        <f>E27</f>
        <v>0.24999999999999994</v>
      </c>
      <c r="H40" s="6">
        <f>G40*$E$36</f>
        <v>24999999.999999996</v>
      </c>
      <c r="I40" s="6">
        <f>F40/G40</f>
        <v>20000000.000000004</v>
      </c>
    </row>
    <row r="41" spans="3:9" outlineLevel="1" x14ac:dyDescent="0.25">
      <c r="C41" s="11" t="s">
        <v>12</v>
      </c>
      <c r="D41" s="4"/>
      <c r="E41" s="56">
        <f>E21</f>
        <v>20000000</v>
      </c>
      <c r="F41" s="56">
        <f>E30</f>
        <v>40000000</v>
      </c>
      <c r="G41" s="8">
        <f>E25</f>
        <v>0.25</v>
      </c>
      <c r="H41" s="9">
        <f t="shared" ref="H41:H42" si="0">G41*$E$36</f>
        <v>25000000</v>
      </c>
      <c r="I41" s="9">
        <f>F41/G41</f>
        <v>160000000</v>
      </c>
    </row>
    <row r="42" spans="3:9" outlineLevel="1" x14ac:dyDescent="0.25">
      <c r="C42" s="11" t="s">
        <v>22</v>
      </c>
      <c r="D42" s="29"/>
      <c r="E42" s="43">
        <v>1000000</v>
      </c>
      <c r="F42" s="16" t="s">
        <v>21</v>
      </c>
      <c r="G42" s="8">
        <f>1-SUM(G40:G41)</f>
        <v>0.5</v>
      </c>
      <c r="H42" s="9">
        <f t="shared" si="0"/>
        <v>50000000</v>
      </c>
      <c r="I42" s="16" t="s">
        <v>21</v>
      </c>
    </row>
    <row r="43" spans="3:9" outlineLevel="1" x14ac:dyDescent="0.25">
      <c r="C43" s="12" t="s">
        <v>1</v>
      </c>
      <c r="D43" s="4"/>
      <c r="E43" s="20">
        <f>SUM(E40:E42)</f>
        <v>26000000</v>
      </c>
      <c r="F43" s="20">
        <f>SUM(F40:F42)</f>
        <v>45000000</v>
      </c>
      <c r="G43" s="18">
        <f>SUM(G40:G42)</f>
        <v>1</v>
      </c>
      <c r="H43" s="20">
        <f>SUM(H40:H42)</f>
        <v>100000000</v>
      </c>
      <c r="I43" s="13"/>
    </row>
    <row r="44" spans="3:9" outlineLevel="1" x14ac:dyDescent="0.25">
      <c r="G44" s="17"/>
    </row>
    <row r="45" spans="3:9" outlineLevel="1" x14ac:dyDescent="0.25">
      <c r="C45" s="19" t="s">
        <v>5</v>
      </c>
      <c r="D45" s="4"/>
      <c r="E45" s="9">
        <f>E36</f>
        <v>100000000</v>
      </c>
    </row>
    <row r="46" spans="3:9" outlineLevel="1" x14ac:dyDescent="0.25">
      <c r="C46" s="11" t="s">
        <v>18</v>
      </c>
      <c r="D46" s="4"/>
      <c r="E46" s="9">
        <f>-MIN(MAX(F41,H41),E45)</f>
        <v>-40000000</v>
      </c>
    </row>
    <row r="47" spans="3:9" outlineLevel="1" x14ac:dyDescent="0.25">
      <c r="C47" s="34" t="s">
        <v>15</v>
      </c>
      <c r="D47" s="28"/>
      <c r="E47" s="20">
        <f>SUM(E45:E46)</f>
        <v>60000000</v>
      </c>
    </row>
    <row r="48" spans="3:9" outlineLevel="1" x14ac:dyDescent="0.25">
      <c r="C48" s="11" t="s">
        <v>19</v>
      </c>
      <c r="D48" s="4"/>
      <c r="E48" s="9">
        <f>-MIN(E47,MAX(F40,H40))</f>
        <v>-24999999.999999996</v>
      </c>
    </row>
    <row r="49" spans="2:13" outlineLevel="1" x14ac:dyDescent="0.25">
      <c r="C49" s="34" t="s">
        <v>20</v>
      </c>
      <c r="D49" s="28"/>
      <c r="E49" s="20">
        <f>SUM(E47:E48)</f>
        <v>35000000</v>
      </c>
    </row>
    <row r="50" spans="2:13" outlineLevel="1" x14ac:dyDescent="0.25"/>
    <row r="51" spans="2:13" outlineLevel="1" x14ac:dyDescent="0.25">
      <c r="C51" s="23"/>
      <c r="D51" s="23"/>
      <c r="E51" s="23"/>
      <c r="F51" s="24"/>
      <c r="G51" s="24" t="s">
        <v>23</v>
      </c>
      <c r="H51" s="24"/>
      <c r="I51" s="24"/>
    </row>
    <row r="52" spans="2:13" outlineLevel="1" x14ac:dyDescent="0.25">
      <c r="C52" s="26" t="s">
        <v>25</v>
      </c>
      <c r="D52" s="26"/>
      <c r="E52" s="25" t="s">
        <v>7</v>
      </c>
      <c r="F52" s="25"/>
      <c r="G52" s="25" t="s">
        <v>24</v>
      </c>
      <c r="H52" s="25" t="s">
        <v>26</v>
      </c>
      <c r="I52" s="25"/>
    </row>
    <row r="53" spans="2:13" outlineLevel="1" x14ac:dyDescent="0.25">
      <c r="C53" s="11" t="str">
        <f>$C$40</f>
        <v>Series A Investors (VC Firm A):</v>
      </c>
      <c r="D53" s="4"/>
      <c r="E53" s="9">
        <f>-E48</f>
        <v>24999999.999999996</v>
      </c>
      <c r="F53" s="6"/>
      <c r="G53" s="8">
        <f>E53/$E$56</f>
        <v>0.24999999999999997</v>
      </c>
      <c r="H53" s="21">
        <f>E53/E40</f>
        <v>4.9999999999999991</v>
      </c>
      <c r="I53" s="6"/>
    </row>
    <row r="54" spans="2:13" outlineLevel="1" x14ac:dyDescent="0.25">
      <c r="C54" s="11" t="str">
        <f>$C$41</f>
        <v>Series B Investors (VC Firm A and VC Firm B):</v>
      </c>
      <c r="D54" s="4"/>
      <c r="E54" s="9">
        <f>-E46</f>
        <v>40000000</v>
      </c>
      <c r="F54" s="9"/>
      <c r="G54" s="8">
        <f t="shared" ref="G54:G55" si="1">E54/$E$56</f>
        <v>0.4</v>
      </c>
      <c r="H54" s="21">
        <f t="shared" ref="H54:H55" si="2">E54/E41</f>
        <v>2</v>
      </c>
      <c r="I54" s="9"/>
    </row>
    <row r="55" spans="2:13" outlineLevel="1" x14ac:dyDescent="0.25">
      <c r="C55" s="11" t="str">
        <f>$C$42</f>
        <v>Common Shareholders (Founders/Employees):</v>
      </c>
      <c r="D55" s="29"/>
      <c r="E55" s="9">
        <f>E49</f>
        <v>35000000</v>
      </c>
      <c r="F55" s="16"/>
      <c r="G55" s="8">
        <f t="shared" si="1"/>
        <v>0.35</v>
      </c>
      <c r="H55" s="31">
        <f t="shared" si="2"/>
        <v>35</v>
      </c>
      <c r="I55" s="16"/>
    </row>
    <row r="56" spans="2:13" outlineLevel="1" x14ac:dyDescent="0.25">
      <c r="C56" s="12" t="s">
        <v>1</v>
      </c>
      <c r="D56" s="4"/>
      <c r="E56" s="20">
        <f>SUM(E53:E55)</f>
        <v>100000000</v>
      </c>
      <c r="F56" s="13"/>
      <c r="G56" s="18">
        <f>SUM(G53:G55)</f>
        <v>1</v>
      </c>
      <c r="H56" s="30"/>
      <c r="I56" s="13"/>
    </row>
    <row r="58" spans="2:13" x14ac:dyDescent="0.25">
      <c r="B58" s="2" t="s">
        <v>72</v>
      </c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</row>
    <row r="59" spans="2:13" outlineLevel="1" x14ac:dyDescent="0.25"/>
    <row r="60" spans="2:13" outlineLevel="1" x14ac:dyDescent="0.25">
      <c r="C60" t="s">
        <v>6</v>
      </c>
      <c r="D60" s="4"/>
      <c r="E60" s="5">
        <v>250000000</v>
      </c>
    </row>
    <row r="61" spans="2:13" outlineLevel="1" x14ac:dyDescent="0.25"/>
    <row r="62" spans="2:13" outlineLevel="1" x14ac:dyDescent="0.25">
      <c r="C62" s="23"/>
      <c r="D62" s="23"/>
      <c r="E62" s="23"/>
      <c r="F62" s="24" t="s">
        <v>2</v>
      </c>
      <c r="G62" s="24" t="s">
        <v>42</v>
      </c>
      <c r="H62" s="23"/>
      <c r="I62" s="24" t="s">
        <v>13</v>
      </c>
      <c r="J62" s="24" t="s">
        <v>3</v>
      </c>
      <c r="K62" s="24" t="s">
        <v>4</v>
      </c>
      <c r="L62" s="24" t="s">
        <v>4</v>
      </c>
      <c r="M62" s="24" t="s">
        <v>33</v>
      </c>
    </row>
    <row r="63" spans="2:13" outlineLevel="1" x14ac:dyDescent="0.25">
      <c r="C63" s="26" t="s">
        <v>9</v>
      </c>
      <c r="D63" s="26"/>
      <c r="E63" s="25" t="s">
        <v>7</v>
      </c>
      <c r="F63" s="25" t="s">
        <v>8</v>
      </c>
      <c r="G63" s="25" t="s">
        <v>43</v>
      </c>
      <c r="H63" s="25" t="s">
        <v>10</v>
      </c>
      <c r="I63" s="25" t="s">
        <v>14</v>
      </c>
      <c r="J63" s="25" t="s">
        <v>30</v>
      </c>
      <c r="K63" s="25" t="s">
        <v>31</v>
      </c>
      <c r="L63" s="25" t="s">
        <v>32</v>
      </c>
      <c r="M63" s="25" t="s">
        <v>34</v>
      </c>
    </row>
    <row r="64" spans="2:13" outlineLevel="1" x14ac:dyDescent="0.25">
      <c r="C64" s="11" t="s">
        <v>11</v>
      </c>
      <c r="D64" s="4"/>
      <c r="E64" s="55">
        <f>E40</f>
        <v>5000000</v>
      </c>
      <c r="F64" s="55">
        <f t="shared" ref="F64:F66" si="3">F40</f>
        <v>5000000</v>
      </c>
      <c r="G64" s="59">
        <f>E15-E7</f>
        <v>2499999.9999999991</v>
      </c>
      <c r="H64" s="8">
        <f>G64/$G$67</f>
        <v>0.24999999999999994</v>
      </c>
      <c r="I64" s="6">
        <f>H64*$E$60</f>
        <v>62499999.999999985</v>
      </c>
      <c r="J64" s="36">
        <v>0</v>
      </c>
      <c r="K64" s="32"/>
      <c r="L64" s="6"/>
      <c r="M64" s="36">
        <v>1</v>
      </c>
    </row>
    <row r="65" spans="3:13" outlineLevel="1" x14ac:dyDescent="0.25">
      <c r="C65" s="11" t="s">
        <v>29</v>
      </c>
      <c r="D65" s="4"/>
      <c r="E65" s="56">
        <f>E41</f>
        <v>20000000</v>
      </c>
      <c r="F65" s="56">
        <f t="shared" si="3"/>
        <v>40000000</v>
      </c>
      <c r="G65" s="59">
        <f>E26-E15</f>
        <v>2499999.9999999991</v>
      </c>
      <c r="H65" s="8">
        <f>G65/$G$67</f>
        <v>0.24999999999999994</v>
      </c>
      <c r="I65" s="9">
        <f t="shared" ref="I65:I66" si="4">H65*$E$60</f>
        <v>62499999.999999985</v>
      </c>
      <c r="J65" s="36">
        <v>1</v>
      </c>
      <c r="K65" s="44">
        <v>2</v>
      </c>
      <c r="L65" s="9">
        <f>K65*F65</f>
        <v>80000000</v>
      </c>
      <c r="M65" s="36">
        <v>0</v>
      </c>
    </row>
    <row r="66" spans="3:13" outlineLevel="1" x14ac:dyDescent="0.25">
      <c r="C66" s="11" t="s">
        <v>22</v>
      </c>
      <c r="D66" s="29"/>
      <c r="E66" s="56">
        <f t="shared" ref="E66" si="5">E42</f>
        <v>1000000</v>
      </c>
      <c r="F66" s="58" t="str">
        <f t="shared" si="3"/>
        <v>N/A</v>
      </c>
      <c r="G66" s="60">
        <f>E7</f>
        <v>5000000</v>
      </c>
      <c r="H66" s="8">
        <f>G66/$G$67</f>
        <v>0.50000000000000011</v>
      </c>
      <c r="I66" s="9">
        <f t="shared" si="4"/>
        <v>125000000.00000003</v>
      </c>
      <c r="J66" s="16"/>
      <c r="K66" s="33"/>
      <c r="L66" s="9"/>
      <c r="M66" s="37" t="s">
        <v>21</v>
      </c>
    </row>
    <row r="67" spans="3:13" outlineLevel="1" x14ac:dyDescent="0.25">
      <c r="C67" s="12" t="s">
        <v>1</v>
      </c>
      <c r="D67" s="4"/>
      <c r="E67" s="20">
        <f>SUM(E64:E66)</f>
        <v>26000000</v>
      </c>
      <c r="F67" s="20">
        <f>SUM(F64:F66)</f>
        <v>45000000</v>
      </c>
      <c r="G67" s="15">
        <f>SUM(G64:G66)</f>
        <v>9999999.9999999981</v>
      </c>
      <c r="H67" s="18">
        <f>SUM(H64:H66)</f>
        <v>1</v>
      </c>
      <c r="I67" s="20">
        <f>SUM(I64:I66)</f>
        <v>250000000</v>
      </c>
      <c r="J67" s="13"/>
      <c r="L67" s="20"/>
    </row>
    <row r="68" spans="3:13" outlineLevel="1" x14ac:dyDescent="0.25">
      <c r="G68" s="17"/>
    </row>
    <row r="69" spans="3:13" outlineLevel="1" x14ac:dyDescent="0.25">
      <c r="C69" s="35" t="s">
        <v>5</v>
      </c>
      <c r="D69" s="39"/>
      <c r="E69" s="27">
        <f>E60</f>
        <v>250000000</v>
      </c>
      <c r="G69" s="17"/>
    </row>
    <row r="70" spans="3:13" outlineLevel="1" x14ac:dyDescent="0.25">
      <c r="C70" s="11" t="s">
        <v>36</v>
      </c>
      <c r="D70" s="29"/>
      <c r="E70" s="9">
        <f>-MIN(E69,IF(M65=0,F65,0))</f>
        <v>-40000000</v>
      </c>
      <c r="G70" s="17"/>
    </row>
    <row r="71" spans="3:13" outlineLevel="1" x14ac:dyDescent="0.25">
      <c r="C71" s="34" t="s">
        <v>35</v>
      </c>
      <c r="D71" s="4"/>
      <c r="E71" s="20">
        <f>SUM(E69:E70)</f>
        <v>210000000</v>
      </c>
      <c r="G71" s="17"/>
    </row>
    <row r="72" spans="3:13" outlineLevel="1" x14ac:dyDescent="0.25">
      <c r="C72" s="11" t="s">
        <v>37</v>
      </c>
      <c r="D72" s="29"/>
      <c r="E72" s="9">
        <f>-MIN(E71,IF(M64=0,F64,0))</f>
        <v>0</v>
      </c>
      <c r="G72" s="17"/>
    </row>
    <row r="73" spans="3:13" outlineLevel="1" x14ac:dyDescent="0.25">
      <c r="C73" s="34" t="s">
        <v>35</v>
      </c>
      <c r="D73" s="4"/>
      <c r="E73" s="20">
        <f>SUM(E71:E72)</f>
        <v>210000000</v>
      </c>
      <c r="G73" s="17"/>
    </row>
    <row r="74" spans="3:13" outlineLevel="1" x14ac:dyDescent="0.25">
      <c r="C74" s="11" t="s">
        <v>38</v>
      </c>
      <c r="D74" s="39"/>
      <c r="E74" s="9">
        <f>-IF(AND(J65=1,M65=0),IF(ISNUMBER(L65),MIN(L65+E70,E73*H65),H65*E73),0)</f>
        <v>-40000000</v>
      </c>
      <c r="G74" s="17"/>
    </row>
    <row r="75" spans="3:13" outlineLevel="1" x14ac:dyDescent="0.25">
      <c r="C75" s="11" t="s">
        <v>39</v>
      </c>
      <c r="D75" s="29"/>
      <c r="E75" s="9">
        <f>-IF(AND(J64=1,M64=0),IF(ISNUMBER(L64),MIN(L64+E72,H64*E73),H64*E73),0)</f>
        <v>0</v>
      </c>
      <c r="G75" s="17"/>
    </row>
    <row r="76" spans="3:13" outlineLevel="1" x14ac:dyDescent="0.25">
      <c r="C76" s="34" t="s">
        <v>35</v>
      </c>
      <c r="D76" s="4"/>
      <c r="E76" s="20">
        <f>SUM(E73:E75)</f>
        <v>170000000</v>
      </c>
      <c r="G76" s="17"/>
    </row>
    <row r="77" spans="3:13" outlineLevel="1" x14ac:dyDescent="0.25">
      <c r="C77" s="11" t="s">
        <v>45</v>
      </c>
      <c r="D77" s="39"/>
      <c r="E77" s="9">
        <f>-F83*$E$76</f>
        <v>0</v>
      </c>
      <c r="G77" s="17"/>
    </row>
    <row r="78" spans="3:13" outlineLevel="1" x14ac:dyDescent="0.25">
      <c r="C78" s="11" t="s">
        <v>46</v>
      </c>
      <c r="D78" s="39"/>
      <c r="E78" s="9">
        <f t="shared" ref="E78:E79" si="6">-F84*$E$76</f>
        <v>-56666666.666666657</v>
      </c>
      <c r="G78" s="17"/>
    </row>
    <row r="79" spans="3:13" outlineLevel="1" x14ac:dyDescent="0.25">
      <c r="C79" s="11" t="s">
        <v>47</v>
      </c>
      <c r="D79" s="29"/>
      <c r="E79" s="9">
        <f t="shared" si="6"/>
        <v>-113333333.33333334</v>
      </c>
      <c r="G79" s="17"/>
    </row>
    <row r="80" spans="3:13" outlineLevel="1" x14ac:dyDescent="0.25">
      <c r="C80" s="34" t="s">
        <v>48</v>
      </c>
      <c r="D80" s="4"/>
      <c r="E80" s="20">
        <f>SUM(E76:E79)</f>
        <v>0</v>
      </c>
      <c r="G80" s="17"/>
    </row>
    <row r="81" spans="3:9" outlineLevel="1" x14ac:dyDescent="0.25">
      <c r="C81" s="11"/>
      <c r="D81" s="4"/>
      <c r="E81" s="9"/>
      <c r="G81" s="17"/>
    </row>
    <row r="82" spans="3:9" outlineLevel="1" x14ac:dyDescent="0.25">
      <c r="C82" s="40" t="s">
        <v>69</v>
      </c>
      <c r="D82" s="41"/>
      <c r="E82" s="42" t="s">
        <v>49</v>
      </c>
      <c r="F82" s="25" t="s">
        <v>10</v>
      </c>
      <c r="G82" s="17"/>
    </row>
    <row r="83" spans="3:9" outlineLevel="1" x14ac:dyDescent="0.25">
      <c r="C83" s="11" t="s">
        <v>40</v>
      </c>
      <c r="D83" s="7"/>
      <c r="E83" s="9">
        <f>G65*M65</f>
        <v>0</v>
      </c>
      <c r="F83" s="8">
        <f>E83/$E$86</f>
        <v>0</v>
      </c>
      <c r="G83" s="17"/>
    </row>
    <row r="84" spans="3:9" outlineLevel="1" x14ac:dyDescent="0.25">
      <c r="C84" s="11" t="s">
        <v>41</v>
      </c>
      <c r="D84" s="7"/>
      <c r="E84" s="9">
        <f>G64*M64</f>
        <v>2499999.9999999991</v>
      </c>
      <c r="F84" s="8">
        <f t="shared" ref="F84:F85" si="7">E84/$E$86</f>
        <v>0.33333333333333326</v>
      </c>
      <c r="G84" s="17"/>
    </row>
    <row r="85" spans="3:9" outlineLevel="1" x14ac:dyDescent="0.25">
      <c r="C85" s="11" t="s">
        <v>44</v>
      </c>
      <c r="D85" s="7"/>
      <c r="E85" s="9">
        <f>G66</f>
        <v>5000000</v>
      </c>
      <c r="F85" s="8">
        <f t="shared" si="7"/>
        <v>0.66666666666666674</v>
      </c>
      <c r="G85" s="17"/>
    </row>
    <row r="86" spans="3:9" outlineLevel="1" x14ac:dyDescent="0.25">
      <c r="C86" s="34" t="s">
        <v>1</v>
      </c>
      <c r="D86" s="38"/>
      <c r="E86" s="20">
        <f>SUM(E83:E85)</f>
        <v>7499999.9999999991</v>
      </c>
      <c r="F86" s="18">
        <f>SUM(F83:F85)</f>
        <v>1</v>
      </c>
      <c r="G86" s="17"/>
    </row>
    <row r="87" spans="3:9" outlineLevel="1" x14ac:dyDescent="0.25"/>
    <row r="88" spans="3:9" outlineLevel="1" x14ac:dyDescent="0.25">
      <c r="C88" s="23"/>
      <c r="D88" s="23"/>
      <c r="E88" s="23"/>
      <c r="F88" s="24"/>
      <c r="G88" s="24" t="s">
        <v>23</v>
      </c>
      <c r="H88" s="24"/>
      <c r="I88" s="24"/>
    </row>
    <row r="89" spans="3:9" outlineLevel="1" x14ac:dyDescent="0.25">
      <c r="C89" s="26" t="s">
        <v>25</v>
      </c>
      <c r="D89" s="26"/>
      <c r="E89" s="25" t="s">
        <v>7</v>
      </c>
      <c r="F89" s="25"/>
      <c r="G89" s="25" t="s">
        <v>24</v>
      </c>
      <c r="H89" s="25" t="s">
        <v>26</v>
      </c>
      <c r="I89" s="25"/>
    </row>
    <row r="90" spans="3:9" outlineLevel="1" x14ac:dyDescent="0.25">
      <c r="C90" s="11" t="str">
        <f>$C$64</f>
        <v>Series A Investors (VC Firm A):</v>
      </c>
      <c r="D90" s="4"/>
      <c r="E90" s="9">
        <f>-E72-E75-E78</f>
        <v>56666666.666666657</v>
      </c>
      <c r="F90" s="6"/>
      <c r="G90" s="8">
        <f>E90/$E$93</f>
        <v>0.22666666666666663</v>
      </c>
      <c r="H90" s="21">
        <f>E90/E64</f>
        <v>11.333333333333332</v>
      </c>
      <c r="I90" s="6"/>
    </row>
    <row r="91" spans="3:9" outlineLevel="1" x14ac:dyDescent="0.25">
      <c r="C91" s="11" t="str">
        <f>$C$65</f>
        <v>Series B Investors (VC Firms A and B):</v>
      </c>
      <c r="D91" s="4"/>
      <c r="E91" s="9">
        <f>-E70-E74-E77</f>
        <v>80000000</v>
      </c>
      <c r="F91" s="9"/>
      <c r="G91" s="8">
        <f>E91/$E$93</f>
        <v>0.32</v>
      </c>
      <c r="H91" s="21">
        <f>E91/E65</f>
        <v>4</v>
      </c>
      <c r="I91" s="9"/>
    </row>
    <row r="92" spans="3:9" outlineLevel="1" x14ac:dyDescent="0.25">
      <c r="C92" s="11" t="str">
        <f>$C$66</f>
        <v>Common Shareholders (Founders/Employees):</v>
      </c>
      <c r="D92" s="29"/>
      <c r="E92" s="9">
        <f>-E79</f>
        <v>113333333.33333334</v>
      </c>
      <c r="F92" s="16"/>
      <c r="G92" s="8">
        <f>E92/$E$93</f>
        <v>0.45333333333333337</v>
      </c>
      <c r="H92" s="31">
        <f>E92/E66</f>
        <v>113.33333333333334</v>
      </c>
      <c r="I92" s="16"/>
    </row>
    <row r="93" spans="3:9" outlineLevel="1" x14ac:dyDescent="0.25">
      <c r="C93" s="12" t="s">
        <v>1</v>
      </c>
      <c r="D93" s="4"/>
      <c r="E93" s="14">
        <f>SUM(E90:E92)</f>
        <v>250000000</v>
      </c>
      <c r="F93" s="13"/>
      <c r="G93" s="18">
        <f>SUM(G90:G92)</f>
        <v>1</v>
      </c>
      <c r="H93" s="30"/>
      <c r="I93" s="13"/>
    </row>
  </sheetData>
  <pageMargins left="0.7" right="0.7" top="0.75" bottom="0.75" header="0.3" footer="0.3"/>
  <pageSetup scale="42" orientation="portrait" horizontalDpi="1200" verticalDpi="1200" r:id="rId1"/>
  <rowBreaks count="1" manualBreakCount="1">
    <brk id="57" max="13" man="1"/>
  </rowBreaks>
  <ignoredErrors>
    <ignoredError sqref="E48 E72" formula="1"/>
    <ignoredError sqref="H64:H6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C94D-932A-45F6-9902-3B06CA68F438}">
  <dimension ref="B2:C5"/>
  <sheetViews>
    <sheetView showGridLines="0" workbookViewId="0">
      <selection activeCell="C19" sqref="C19"/>
    </sheetView>
  </sheetViews>
  <sheetFormatPr defaultRowHeight="15.75" x14ac:dyDescent="0.25"/>
  <cols>
    <col min="2" max="2" width="24.75" bestFit="1" customWidth="1"/>
  </cols>
  <sheetData>
    <row r="2" spans="2:3" x14ac:dyDescent="0.25">
      <c r="B2" s="11" t="s">
        <v>50</v>
      </c>
      <c r="C2" s="6">
        <v>25</v>
      </c>
    </row>
    <row r="3" spans="2:3" x14ac:dyDescent="0.25">
      <c r="B3" s="11" t="s">
        <v>51</v>
      </c>
      <c r="C3" s="9">
        <v>40</v>
      </c>
    </row>
    <row r="4" spans="2:3" x14ac:dyDescent="0.25">
      <c r="B4" s="11" t="s">
        <v>52</v>
      </c>
      <c r="C4" s="9">
        <v>35</v>
      </c>
    </row>
    <row r="5" spans="2:3" x14ac:dyDescent="0.25">
      <c r="B5" s="12" t="s">
        <v>1</v>
      </c>
      <c r="C5" s="20">
        <f>SUM(C2:C4)</f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Liq_Pref_Part_Pref</vt:lpstr>
      <vt:lpstr>Graphs</vt:lpstr>
      <vt:lpstr>Liq_Pref_Part_Pref!Print_Area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BIWS</cp:lastModifiedBy>
  <dcterms:created xsi:type="dcterms:W3CDTF">2022-04-07T18:15:30Z</dcterms:created>
  <dcterms:modified xsi:type="dcterms:W3CDTF">2022-06-02T22:25:19Z</dcterms:modified>
</cp:coreProperties>
</file>