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Dropbox (BIWS)\BIWS-All-Courses\100-Bonus-Case-Studies\105-Accounting\105-27-Crypto-Accounting\"/>
    </mc:Choice>
  </mc:AlternateContent>
  <xr:revisionPtr revIDLastSave="0" documentId="13_ncr:1_{AF3271B4-283C-4479-A28F-A514553A2C40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Unrealized_Gains_Losses" sheetId="3" r:id="rId1"/>
  </sheets>
  <definedNames>
    <definedName name="Initial_Cash">Unrealized_Gains_Losses!#REF!</definedName>
    <definedName name="_xlnm.Print_Area" localSheetId="0">Unrealized_Gains_Losses!$A$1:$T$59</definedName>
    <definedName name="Tax_Rate">Unrealized_Gains_Losses!$F$6</definedName>
    <definedName name="Units">Unrealized_Gains_Losses!$F$7</definedName>
  </definedNames>
  <calcPr calcId="191029" iterate="1"/>
</workbook>
</file>

<file path=xl/calcChain.xml><?xml version="1.0" encoding="utf-8"?>
<calcChain xmlns="http://schemas.openxmlformats.org/spreadsheetml/2006/main">
  <c r="F17" i="3" l="1"/>
  <c r="S43" i="3" s="1"/>
  <c r="F16" i="3"/>
  <c r="F15" i="3"/>
  <c r="F32" i="3" s="1"/>
  <c r="E15" i="3"/>
  <c r="D14" i="3"/>
  <c r="Q42" i="3" s="1"/>
  <c r="R43" i="3"/>
  <c r="Q43" i="3"/>
  <c r="S42" i="3"/>
  <c r="R42" i="3"/>
  <c r="E33" i="3"/>
  <c r="R27" i="3" s="1"/>
  <c r="D33" i="3"/>
  <c r="Q27" i="3" s="1"/>
  <c r="D32" i="3"/>
  <c r="D44" i="3" s="1"/>
  <c r="R51" i="3"/>
  <c r="S51" i="3" s="1"/>
  <c r="R50" i="3"/>
  <c r="S50" i="3" s="1"/>
  <c r="R49" i="3"/>
  <c r="S49" i="3" s="1"/>
  <c r="R48" i="3"/>
  <c r="S48" i="3" s="1"/>
  <c r="R47" i="3"/>
  <c r="K49" i="3"/>
  <c r="L49" i="3" s="1"/>
  <c r="M49" i="3" s="1"/>
  <c r="K48" i="3"/>
  <c r="K44" i="3"/>
  <c r="K43" i="3"/>
  <c r="K42" i="3"/>
  <c r="K35" i="3"/>
  <c r="R30" i="3"/>
  <c r="S30" i="3" s="1"/>
  <c r="R29" i="3"/>
  <c r="S29" i="3" s="1"/>
  <c r="R37" i="3"/>
  <c r="S37" i="3" s="1"/>
  <c r="R36" i="3"/>
  <c r="S36" i="3" s="1"/>
  <c r="R35" i="3"/>
  <c r="S35" i="3" s="1"/>
  <c r="R34" i="3"/>
  <c r="S34" i="3" s="1"/>
  <c r="R33" i="3"/>
  <c r="S33" i="3" s="1"/>
  <c r="R32" i="3"/>
  <c r="S32" i="3" s="1"/>
  <c r="R41" i="3"/>
  <c r="S41" i="3" s="1"/>
  <c r="K27" i="3"/>
  <c r="K26" i="3"/>
  <c r="K25" i="3"/>
  <c r="K32" i="3"/>
  <c r="L32" i="3" s="1"/>
  <c r="M32" i="3" s="1"/>
  <c r="Q25" i="3"/>
  <c r="K31" i="3" s="1"/>
  <c r="F42" i="3"/>
  <c r="E42" i="3"/>
  <c r="D42" i="3"/>
  <c r="E31" i="3"/>
  <c r="F31" i="3" s="1"/>
  <c r="E30" i="3"/>
  <c r="F30" i="3" s="1"/>
  <c r="Q54" i="3"/>
  <c r="M21" i="3"/>
  <c r="L21" i="3"/>
  <c r="K21" i="3"/>
  <c r="S21" i="3"/>
  <c r="R21" i="3"/>
  <c r="Q21" i="3"/>
  <c r="E27" i="3"/>
  <c r="F27" i="3" s="1"/>
  <c r="S25" i="3" s="1"/>
  <c r="E26" i="3"/>
  <c r="F26" i="3" s="1"/>
  <c r="D24" i="3"/>
  <c r="D29" i="3" s="1"/>
  <c r="E23" i="3"/>
  <c r="F23" i="3" s="1"/>
  <c r="E22" i="3"/>
  <c r="F22" i="3" s="1"/>
  <c r="F45" i="3" l="1"/>
  <c r="Q26" i="3"/>
  <c r="K33" i="3" s="1"/>
  <c r="F44" i="3"/>
  <c r="S26" i="3"/>
  <c r="F33" i="3"/>
  <c r="S27" i="3" s="1"/>
  <c r="E32" i="3"/>
  <c r="E44" i="3" s="1"/>
  <c r="L35" i="3"/>
  <c r="M35" i="3" s="1"/>
  <c r="L44" i="3"/>
  <c r="M44" i="3" s="1"/>
  <c r="L48" i="3"/>
  <c r="L50" i="3" s="1"/>
  <c r="Q44" i="3"/>
  <c r="L26" i="3"/>
  <c r="M26" i="3" s="1"/>
  <c r="R52" i="3"/>
  <c r="R44" i="3"/>
  <c r="S47" i="3"/>
  <c r="S52" i="3" s="1"/>
  <c r="L42" i="3"/>
  <c r="M42" i="3" s="1"/>
  <c r="L43" i="3"/>
  <c r="M43" i="3" s="1"/>
  <c r="S44" i="3"/>
  <c r="L27" i="3"/>
  <c r="M27" i="3" s="1"/>
  <c r="L25" i="3"/>
  <c r="R25" i="3"/>
  <c r="L31" i="3" s="1"/>
  <c r="M31" i="3" s="1"/>
  <c r="F24" i="3"/>
  <c r="F29" i="3" s="1"/>
  <c r="E24" i="3"/>
  <c r="E29" i="3" s="1"/>
  <c r="R26" i="3" l="1"/>
  <c r="L33" i="3" s="1"/>
  <c r="M33" i="3" s="1"/>
  <c r="E34" i="3"/>
  <c r="E43" i="3" s="1"/>
  <c r="M45" i="3"/>
  <c r="L45" i="3"/>
  <c r="L52" i="3" s="1"/>
  <c r="M48" i="3"/>
  <c r="M50" i="3" s="1"/>
  <c r="M25" i="3"/>
  <c r="J50" i="3"/>
  <c r="J45" i="3"/>
  <c r="E36" i="3" l="1"/>
  <c r="E38" i="3" s="1"/>
  <c r="R23" i="3" s="1"/>
  <c r="M52" i="3"/>
  <c r="E46" i="3"/>
  <c r="E48" i="3" s="1"/>
  <c r="E50" i="3" s="1"/>
  <c r="R28" i="3" s="1"/>
  <c r="R38" i="3" s="1"/>
  <c r="R56" i="3" s="1"/>
  <c r="K50" i="3" l="1"/>
  <c r="K45" i="3"/>
  <c r="J36" i="3" l="1"/>
  <c r="Q52" i="3" l="1"/>
  <c r="D34" i="3" l="1"/>
  <c r="D43" i="3" s="1"/>
  <c r="J52" i="3"/>
  <c r="J56" i="3" s="1"/>
  <c r="K52" i="3"/>
  <c r="J28" i="3"/>
  <c r="J38" i="3" s="1"/>
  <c r="D36" i="3" l="1"/>
  <c r="D38" i="3" s="1"/>
  <c r="Q23" i="3" s="1"/>
  <c r="F34" i="3"/>
  <c r="F43" i="3" s="1"/>
  <c r="D46" i="3" l="1"/>
  <c r="D48" i="3" s="1"/>
  <c r="K54" i="3"/>
  <c r="L54" i="3" s="1"/>
  <c r="F36" i="3"/>
  <c r="F38" i="3" s="1"/>
  <c r="S23" i="3" s="1"/>
  <c r="F46" i="3" l="1"/>
  <c r="F48" i="3" s="1"/>
  <c r="L56" i="3"/>
  <c r="M54" i="3"/>
  <c r="M56" i="3" s="1"/>
  <c r="K56" i="3"/>
  <c r="D50" i="3" l="1"/>
  <c r="Q28" i="3" l="1"/>
  <c r="Q38" i="3" s="1"/>
  <c r="F50" i="3"/>
  <c r="S28" i="3" s="1"/>
  <c r="S38" i="3" s="1"/>
  <c r="S56" i="3" s="1"/>
  <c r="K34" i="3" l="1"/>
  <c r="L34" i="3" s="1"/>
  <c r="J58" i="3"/>
  <c r="K36" i="3" l="1"/>
  <c r="M34" i="3"/>
  <c r="M36" i="3" s="1"/>
  <c r="L36" i="3"/>
  <c r="Q56" i="3"/>
  <c r="Q57" i="3" s="1"/>
  <c r="K24" i="3" s="1"/>
  <c r="K28" i="3" l="1"/>
  <c r="K38" i="3" s="1"/>
  <c r="K58" i="3" s="1"/>
  <c r="R54" i="3"/>
  <c r="R57" i="3" s="1"/>
  <c r="L24" i="3" s="1"/>
  <c r="S54" i="3" l="1"/>
  <c r="S57" i="3" s="1"/>
  <c r="M24" i="3" s="1"/>
  <c r="M28" i="3" s="1"/>
  <c r="M38" i="3" s="1"/>
  <c r="M58" i="3" s="1"/>
  <c r="L28" i="3"/>
  <c r="L38" i="3" s="1"/>
  <c r="L58" i="3" s="1"/>
</calcChain>
</file>

<file path=xl/sharedStrings.xml><?xml version="1.0" encoding="utf-8"?>
<sst xmlns="http://schemas.openxmlformats.org/spreadsheetml/2006/main" count="105" uniqueCount="94">
  <si>
    <t>Gross Profit:</t>
  </si>
  <si>
    <t>Operating Income:</t>
  </si>
  <si>
    <t>Pre-Tax Income:</t>
  </si>
  <si>
    <t>Current Assets:</t>
  </si>
  <si>
    <t>Total Current Assets:</t>
  </si>
  <si>
    <t>Goodwill:</t>
  </si>
  <si>
    <t>Total Assets:</t>
  </si>
  <si>
    <t>Current Liabilities:</t>
  </si>
  <si>
    <t>Accounts Payable:</t>
  </si>
  <si>
    <t>Total Current Liabilities:</t>
  </si>
  <si>
    <t>Cash Flow from Operations:</t>
  </si>
  <si>
    <t>Net Income:</t>
  </si>
  <si>
    <t>Deferred Revenue:</t>
  </si>
  <si>
    <t>Cash Flow from Investing:</t>
  </si>
  <si>
    <t>Cash Flow from Financing:</t>
  </si>
  <si>
    <t>Total Liabilities:</t>
  </si>
  <si>
    <t>Inventory:</t>
  </si>
  <si>
    <t>Accrued Expenses:</t>
  </si>
  <si>
    <t>Accounts Receivable:</t>
  </si>
  <si>
    <t>Long-Term Assets:</t>
  </si>
  <si>
    <t>Long-Term Liabilities:</t>
  </si>
  <si>
    <t>Changes in Operating Assets &amp; Liabilities:</t>
  </si>
  <si>
    <t>Tax Rate:</t>
  </si>
  <si>
    <t>Revenue:</t>
  </si>
  <si>
    <t>Depreciation:</t>
  </si>
  <si>
    <t>Prepaid Expenses:</t>
  </si>
  <si>
    <t>Beginning Cash:</t>
  </si>
  <si>
    <t>Total Long-Term Assets:</t>
  </si>
  <si>
    <t>Non-Cash Expenses &amp; Other Adjustments:</t>
  </si>
  <si>
    <t>Total Long-Term Liabilities:</t>
  </si>
  <si>
    <t>Total Liabilities &amp; Equity:</t>
  </si>
  <si>
    <t>Balance Sheet Balanced?</t>
  </si>
  <si>
    <t>Increase / (Decrease) in Cash:</t>
  </si>
  <si>
    <t>($ in Millions Except Per Share Amounts in $ as Stated)</t>
  </si>
  <si>
    <t>(+) Interest Income:</t>
  </si>
  <si>
    <t>(-) Interest Expense:</t>
  </si>
  <si>
    <t>(+) Depreciation:</t>
  </si>
  <si>
    <t>(-) Capital Expenditures:</t>
  </si>
  <si>
    <t>(-) Common Dividends Issued:</t>
  </si>
  <si>
    <t>(+) Issue Debt:</t>
  </si>
  <si>
    <t>(-) Repay Debt:</t>
  </si>
  <si>
    <t>Operating Lease Assets:</t>
  </si>
  <si>
    <t>Operating Lease Liabilities:</t>
  </si>
  <si>
    <t>(+/-) Change in Op. Lease Assets:</t>
  </si>
  <si>
    <t>(+/-) Change in Op. Lease Liab.:</t>
  </si>
  <si>
    <t>ASSETS:</t>
  </si>
  <si>
    <t>LIABILITIES &amp; EQUITY:</t>
  </si>
  <si>
    <t>Tax Schedule:</t>
  </si>
  <si>
    <t>Book Pre-Tax Income:</t>
  </si>
  <si>
    <t>Cash Taxes Payable:</t>
  </si>
  <si>
    <t>Deferred Income Taxes:</t>
  </si>
  <si>
    <t>(-) Income Tax Provision:</t>
  </si>
  <si>
    <t>(+/-) Deferred Income Taxes:</t>
  </si>
  <si>
    <t>Net Deferred Tax Asset (DTA):</t>
  </si>
  <si>
    <t>Cash Taxable Income:</t>
  </si>
  <si>
    <t>Debt:</t>
  </si>
  <si>
    <t>Cash:</t>
  </si>
  <si>
    <t>(+) Issue New Common Shares:</t>
  </si>
  <si>
    <t>CASH FLOW FROM OPERATING ACTIVITIES:</t>
  </si>
  <si>
    <t>CASH FLOW FROM INVESTING ACTIVITIES:</t>
  </si>
  <si>
    <t>CASH FLOW FROM FINANCING ACTIVITIES:</t>
  </si>
  <si>
    <t>(-) Repurchase Common Shares:</t>
  </si>
  <si>
    <t>Ending Cash:</t>
  </si>
  <si>
    <t>Net PP&amp;E:</t>
  </si>
  <si>
    <t>Common Shareholders' Equity:</t>
  </si>
  <si>
    <t>Year 1:</t>
  </si>
  <si>
    <t>End of</t>
  </si>
  <si>
    <t>Year 2:</t>
  </si>
  <si>
    <t>Year 3:</t>
  </si>
  <si>
    <t>(-) Cost of Goods Sold (COGS):</t>
  </si>
  <si>
    <t>Beg. of</t>
  </si>
  <si>
    <t>Cash Operating Expenses:</t>
  </si>
  <si>
    <t>(-) Impairment Losses on Digital Assets:</t>
  </si>
  <si>
    <t>(+) Realized Gains / (-) Losses on Digital Assets:</t>
  </si>
  <si>
    <t>Units Purchased:</t>
  </si>
  <si>
    <t>Units Sold:</t>
  </si>
  <si>
    <t>Units (for Conversion):</t>
  </si>
  <si>
    <t>Impairment Losses:</t>
  </si>
  <si>
    <t>(+) Realized Gains / (-) Losses:</t>
  </si>
  <si>
    <t>Digital Assets:</t>
  </si>
  <si>
    <t>(+) Impairment Losses on Digital Assets:</t>
  </si>
  <si>
    <t>(-) Purchases of Digital Assets:</t>
  </si>
  <si>
    <t>(+) Sales of Digital Assets:</t>
  </si>
  <si>
    <t>Dollar Amount Sold:</t>
  </si>
  <si>
    <t>(-) Realized Gains / (+) Losses on Digital Assets:</t>
  </si>
  <si>
    <t>Assumptions:</t>
  </si>
  <si>
    <t>Income Statement:</t>
  </si>
  <si>
    <t>Balance Sheet:</t>
  </si>
  <si>
    <t>Cash Flow Statement:</t>
  </si>
  <si>
    <t>Bitcoin Price:</t>
  </si>
  <si>
    <t>(-) Prior Losses Now Deducted:</t>
  </si>
  <si>
    <t>Cryptocurrency Accounting on the Financial Statements</t>
  </si>
  <si>
    <t>Initial Cost Basis</t>
  </si>
  <si>
    <t>Financial Statement Effects ($ in Millions):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</si>
</sst>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&quot;$&quot;#,##0"/>
    <numFmt numFmtId="165" formatCode="0.0%;[Red]\(0.0%\)"/>
    <numFmt numFmtId="166" formatCode="&quot;$&quot;#,##0_);\(&quot;$&quot;#,##0\);&quot;OK!&quot;;&quot;ERROR&quot;"/>
    <numFmt numFmtId="167" formatCode="_(&quot;$&quot;* #,##0_);_(&quot;$&quot;* \(#,##0\);&quot;OK!&quot;;&quot;ERROR&quot;"/>
  </numFmts>
  <fonts count="2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FFFFFF"/>
      <name val="Calibri"/>
      <family val="2"/>
      <scheme val="minor"/>
    </font>
    <font>
      <b/>
      <u/>
      <sz val="12"/>
      <color rgb="FFFFFFFF"/>
      <name val="Arial"/>
      <family val="2"/>
    </font>
    <font>
      <u/>
      <sz val="12"/>
      <color rgb="FFFFFFFF"/>
      <name val="Arial"/>
      <family val="2"/>
    </font>
    <font>
      <b/>
      <sz val="12"/>
      <color rgb="FFFFFFFF"/>
      <name val="Arial"/>
      <family val="2"/>
    </font>
    <font>
      <u/>
      <sz val="12"/>
      <name val="Arial"/>
      <family val="2"/>
    </font>
    <font>
      <u/>
      <sz val="12"/>
      <color indexed="9"/>
      <name val="Arial"/>
      <family val="2"/>
    </font>
    <font>
      <sz val="12"/>
      <color rgb="FF00B050"/>
      <name val="Calibri"/>
      <family val="2"/>
      <scheme val="minor"/>
    </font>
    <font>
      <sz val="12"/>
      <color rgb="FF0000FF"/>
      <name val="Calibri"/>
      <family val="2"/>
      <scheme val="minor"/>
    </font>
    <font>
      <sz val="12"/>
      <name val="Calibri"/>
      <family val="2"/>
      <scheme val="minor"/>
    </font>
    <font>
      <sz val="12"/>
      <color theme="4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sz val="12"/>
      <color rgb="FF0016E4"/>
      <name val="Calibri"/>
      <family val="2"/>
      <scheme val="minor"/>
    </font>
    <font>
      <sz val="12"/>
      <color rgb="FF0016E4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89">
    <xf numFmtId="0" fontId="0" fillId="0" borderId="0" xfId="0"/>
    <xf numFmtId="0" fontId="6" fillId="0" borderId="0" xfId="0" applyFont="1"/>
    <xf numFmtId="0" fontId="7" fillId="0" borderId="0" xfId="0" applyFont="1"/>
    <xf numFmtId="0" fontId="8" fillId="4" borderId="2" xfId="0" applyFont="1" applyFill="1" applyBorder="1" applyAlignment="1">
      <alignment horizontal="left"/>
    </xf>
    <xf numFmtId="0" fontId="9" fillId="4" borderId="2" xfId="0" applyFont="1" applyFill="1" applyBorder="1" applyAlignment="1">
      <alignment horizontal="left"/>
    </xf>
    <xf numFmtId="0" fontId="10" fillId="4" borderId="2" xfId="0" applyFont="1" applyFill="1" applyBorder="1" applyAlignment="1">
      <alignment horizontal="left"/>
    </xf>
    <xf numFmtId="0" fontId="11" fillId="4" borderId="2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6" fillId="3" borderId="2" xfId="0" applyFont="1" applyFill="1" applyBorder="1"/>
    <xf numFmtId="0" fontId="7" fillId="0" borderId="0" xfId="0" applyFont="1" applyBorder="1"/>
    <xf numFmtId="0" fontId="7" fillId="0" borderId="0" xfId="0" applyFont="1" applyFill="1" applyBorder="1"/>
    <xf numFmtId="0" fontId="7" fillId="0" borderId="0" xfId="0" applyFont="1" applyBorder="1" applyAlignment="1">
      <alignment horizontal="left"/>
    </xf>
    <xf numFmtId="9" fontId="14" fillId="0" borderId="0" xfId="0" applyNumberFormat="1" applyFont="1" applyBorder="1"/>
    <xf numFmtId="9" fontId="15" fillId="2" borderId="3" xfId="0" applyNumberFormat="1" applyFont="1" applyFill="1" applyBorder="1" applyAlignment="1">
      <alignment horizontal="center"/>
    </xf>
    <xf numFmtId="42" fontId="16" fillId="0" borderId="0" xfId="0" applyNumberFormat="1" applyFont="1" applyBorder="1"/>
    <xf numFmtId="9" fontId="17" fillId="0" borderId="0" xfId="0" applyNumberFormat="1" applyFont="1" applyBorder="1"/>
    <xf numFmtId="0" fontId="7" fillId="0" borderId="0" xfId="0" applyFont="1" applyBorder="1" applyAlignment="1">
      <alignment horizontal="left" indent="1"/>
    </xf>
    <xf numFmtId="37" fontId="15" fillId="2" borderId="3" xfId="0" applyNumberFormat="1" applyFont="1" applyFill="1" applyBorder="1"/>
    <xf numFmtId="6" fontId="17" fillId="0" borderId="0" xfId="0" applyNumberFormat="1" applyFont="1" applyBorder="1"/>
    <xf numFmtId="42" fontId="15" fillId="2" borderId="3" xfId="0" applyNumberFormat="1" applyFont="1" applyFill="1" applyBorder="1"/>
    <xf numFmtId="42" fontId="17" fillId="0" borderId="0" xfId="0" applyNumberFormat="1" applyFont="1" applyBorder="1"/>
    <xf numFmtId="0" fontId="16" fillId="0" borderId="0" xfId="0" applyFont="1" applyFill="1" applyBorder="1"/>
    <xf numFmtId="0" fontId="6" fillId="0" borderId="0" xfId="0" applyFont="1" applyBorder="1"/>
    <xf numFmtId="0" fontId="6" fillId="0" borderId="0" xfId="0" applyFont="1" applyBorder="1" applyAlignment="1">
      <alignment horizontal="left"/>
    </xf>
    <xf numFmtId="0" fontId="7" fillId="0" borderId="0" xfId="0" applyFont="1" applyAlignment="1">
      <alignment horizontal="left" indent="1"/>
    </xf>
    <xf numFmtId="41" fontId="7" fillId="0" borderId="0" xfId="0" applyNumberFormat="1" applyFont="1"/>
    <xf numFmtId="0" fontId="6" fillId="0" borderId="1" xfId="0" applyFont="1" applyBorder="1"/>
    <xf numFmtId="0" fontId="6" fillId="3" borderId="1" xfId="0" applyFont="1" applyFill="1" applyBorder="1" applyAlignment="1">
      <alignment horizontal="centerContinuous"/>
    </xf>
    <xf numFmtId="0" fontId="18" fillId="0" borderId="0" xfId="0" applyFont="1" applyBorder="1" applyAlignment="1">
      <alignment horizontal="center"/>
    </xf>
    <xf numFmtId="0" fontId="18" fillId="3" borderId="0" xfId="0" applyFont="1" applyFill="1" applyBorder="1" applyAlignment="1">
      <alignment horizontal="center"/>
    </xf>
    <xf numFmtId="0" fontId="18" fillId="3" borderId="2" xfId="0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Continuous"/>
    </xf>
    <xf numFmtId="0" fontId="6" fillId="0" borderId="0" xfId="0" applyFont="1" applyBorder="1" applyAlignment="1">
      <alignment horizontal="centerContinuous"/>
    </xf>
    <xf numFmtId="42" fontId="20" fillId="0" borderId="0" xfId="0" applyNumberFormat="1" applyFont="1" applyBorder="1"/>
    <xf numFmtId="42" fontId="18" fillId="0" borderId="0" xfId="0" applyNumberFormat="1" applyFont="1" applyBorder="1"/>
    <xf numFmtId="6" fontId="18" fillId="0" borderId="0" xfId="0" applyNumberFormat="1" applyFont="1" applyBorder="1"/>
    <xf numFmtId="6" fontId="19" fillId="0" borderId="0" xfId="0" applyNumberFormat="1" applyFont="1" applyBorder="1"/>
    <xf numFmtId="41" fontId="21" fillId="0" borderId="0" xfId="0" applyNumberFormat="1" applyFont="1" applyBorder="1"/>
    <xf numFmtId="41" fontId="16" fillId="0" borderId="0" xfId="0" applyNumberFormat="1" applyFont="1" applyBorder="1"/>
    <xf numFmtId="42" fontId="6" fillId="0" borderId="0" xfId="0" applyNumberFormat="1" applyFont="1" applyBorder="1"/>
    <xf numFmtId="0" fontId="6" fillId="0" borderId="1" xfId="0" applyFont="1" applyBorder="1" applyAlignment="1">
      <alignment horizontal="left"/>
    </xf>
    <xf numFmtId="41" fontId="6" fillId="0" borderId="1" xfId="0" applyNumberFormat="1" applyFont="1" applyBorder="1"/>
    <xf numFmtId="41" fontId="18" fillId="0" borderId="1" xfId="0" applyNumberFormat="1" applyFont="1" applyBorder="1"/>
    <xf numFmtId="6" fontId="14" fillId="0" borderId="0" xfId="0" applyNumberFormat="1" applyFont="1" applyBorder="1"/>
    <xf numFmtId="6" fontId="6" fillId="0" borderId="0" xfId="0" applyNumberFormat="1" applyFont="1" applyBorder="1"/>
    <xf numFmtId="41" fontId="7" fillId="0" borderId="0" xfId="0" applyNumberFormat="1" applyFont="1" applyBorder="1"/>
    <xf numFmtId="6" fontId="16" fillId="0" borderId="0" xfId="0" applyNumberFormat="1" applyFont="1" applyBorder="1"/>
    <xf numFmtId="41" fontId="6" fillId="0" borderId="0" xfId="0" applyNumberFormat="1" applyFont="1" applyBorder="1"/>
    <xf numFmtId="41" fontId="18" fillId="0" borderId="0" xfId="0" applyNumberFormat="1" applyFont="1" applyBorder="1"/>
    <xf numFmtId="164" fontId="19" fillId="0" borderId="0" xfId="0" applyNumberFormat="1" applyFont="1" applyBorder="1"/>
    <xf numFmtId="5" fontId="16" fillId="0" borderId="0" xfId="0" applyNumberFormat="1" applyFont="1" applyBorder="1"/>
    <xf numFmtId="8" fontId="6" fillId="0" borderId="0" xfId="0" applyNumberFormat="1" applyFont="1" applyBorder="1"/>
    <xf numFmtId="3" fontId="16" fillId="0" borderId="0" xfId="0" applyNumberFormat="1" applyFont="1" applyBorder="1"/>
    <xf numFmtId="0" fontId="6" fillId="0" borderId="0" xfId="0" applyFont="1" applyAlignment="1">
      <alignment horizontal="center"/>
    </xf>
    <xf numFmtId="164" fontId="7" fillId="0" borderId="0" xfId="0" applyNumberFormat="1" applyFont="1" applyBorder="1"/>
    <xf numFmtId="0" fontId="22" fillId="0" borderId="0" xfId="0" applyFont="1"/>
    <xf numFmtId="0" fontId="4" fillId="0" borderId="0" xfId="0" applyFont="1"/>
    <xf numFmtId="42" fontId="21" fillId="0" borderId="0" xfId="0" applyNumberFormat="1" applyFont="1" applyBorder="1"/>
    <xf numFmtId="0" fontId="3" fillId="0" borderId="0" xfId="0" applyFont="1"/>
    <xf numFmtId="0" fontId="3" fillId="0" borderId="0" xfId="0" applyFont="1" applyBorder="1" applyAlignment="1">
      <alignment horizontal="left" indent="1"/>
    </xf>
    <xf numFmtId="166" fontId="7" fillId="0" borderId="0" xfId="0" applyNumberFormat="1" applyFont="1" applyBorder="1" applyAlignment="1">
      <alignment horizontal="center"/>
    </xf>
    <xf numFmtId="0" fontId="7" fillId="0" borderId="0" xfId="0" applyFont="1" applyFill="1" applyBorder="1" applyAlignment="1">
      <alignment horizontal="left" indent="1"/>
    </xf>
    <xf numFmtId="49" fontId="6" fillId="3" borderId="4" xfId="0" applyNumberFormat="1" applyFont="1" applyFill="1" applyBorder="1"/>
    <xf numFmtId="0" fontId="6" fillId="3" borderId="4" xfId="0" applyFont="1" applyFill="1" applyBorder="1"/>
    <xf numFmtId="165" fontId="16" fillId="0" borderId="0" xfId="0" applyNumberFormat="1" applyFont="1" applyBorder="1" applyAlignment="1">
      <alignment horizontal="left" indent="1"/>
    </xf>
    <xf numFmtId="43" fontId="7" fillId="0" borderId="0" xfId="0" applyNumberFormat="1" applyFont="1"/>
    <xf numFmtId="167" fontId="6" fillId="0" borderId="0" xfId="0" applyNumberFormat="1" applyFont="1"/>
    <xf numFmtId="0" fontId="2" fillId="0" borderId="0" xfId="0" applyFont="1" applyBorder="1" applyAlignment="1">
      <alignment horizontal="left" indent="1"/>
    </xf>
    <xf numFmtId="0" fontId="2" fillId="0" borderId="0" xfId="0" applyFont="1" applyAlignment="1">
      <alignment horizontal="left" indent="1"/>
    </xf>
    <xf numFmtId="0" fontId="6" fillId="3" borderId="5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indent="1"/>
    </xf>
    <xf numFmtId="41" fontId="20" fillId="0" borderId="0" xfId="0" applyNumberFormat="1" applyFont="1" applyBorder="1"/>
    <xf numFmtId="42" fontId="6" fillId="0" borderId="0" xfId="0" applyNumberFormat="1" applyFont="1"/>
    <xf numFmtId="41" fontId="21" fillId="0" borderId="0" xfId="0" applyNumberFormat="1" applyFont="1"/>
    <xf numFmtId="0" fontId="1" fillId="0" borderId="0" xfId="0" applyFont="1" applyAlignment="1">
      <alignment horizontal="left" indent="1"/>
    </xf>
    <xf numFmtId="0" fontId="1" fillId="0" borderId="0" xfId="0" applyFont="1" applyBorder="1" applyAlignment="1">
      <alignment horizontal="left" indent="1"/>
    </xf>
    <xf numFmtId="0" fontId="1" fillId="0" borderId="0" xfId="0" applyFont="1"/>
    <xf numFmtId="0" fontId="1" fillId="0" borderId="2" xfId="0" applyFont="1" applyBorder="1" applyAlignment="1">
      <alignment horizontal="left" indent="1"/>
    </xf>
    <xf numFmtId="0" fontId="1" fillId="0" borderId="0" xfId="0" applyFont="1" applyBorder="1" applyAlignment="1">
      <alignment horizontal="left"/>
    </xf>
    <xf numFmtId="42" fontId="7" fillId="0" borderId="0" xfId="0" applyNumberFormat="1" applyFont="1"/>
    <xf numFmtId="0" fontId="1" fillId="0" borderId="0" xfId="0" applyFont="1" applyBorder="1"/>
    <xf numFmtId="41" fontId="16" fillId="0" borderId="2" xfId="0" applyNumberFormat="1" applyFont="1" applyBorder="1"/>
    <xf numFmtId="41" fontId="7" fillId="0" borderId="2" xfId="0" applyNumberFormat="1" applyFont="1" applyBorder="1"/>
    <xf numFmtId="0" fontId="3" fillId="0" borderId="0" xfId="0" applyFont="1" applyBorder="1"/>
    <xf numFmtId="42" fontId="7" fillId="3" borderId="2" xfId="0" applyNumberFormat="1" applyFont="1" applyFill="1" applyBorder="1"/>
    <xf numFmtId="0" fontId="7" fillId="3" borderId="2" xfId="0" applyFont="1" applyFill="1" applyBorder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colors>
    <mruColors>
      <color rgb="FF0016E4"/>
      <color rgb="FFDA969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autoPageBreaks="0"/>
  </sheetPr>
  <dimension ref="B2:T96"/>
  <sheetViews>
    <sheetView showGridLines="0" tabSelected="1" zoomScaleNormal="100" workbookViewId="0">
      <selection activeCell="B2" sqref="B2"/>
    </sheetView>
  </sheetViews>
  <sheetFormatPr defaultRowHeight="15.75" outlineLevelRow="1" x14ac:dyDescent="0.25"/>
  <cols>
    <col min="1" max="2" width="2.7109375" style="2" customWidth="1"/>
    <col min="3" max="3" width="48.28515625" style="2" bestFit="1" customWidth="1"/>
    <col min="4" max="6" width="12.7109375" style="2" customWidth="1"/>
    <col min="7" max="8" width="2.7109375" style="2" customWidth="1"/>
    <col min="9" max="9" width="31.140625" style="2" bestFit="1" customWidth="1"/>
    <col min="10" max="13" width="12.7109375" style="2" customWidth="1"/>
    <col min="14" max="15" width="2.7109375" style="2" customWidth="1"/>
    <col min="16" max="16" width="48.28515625" style="2" bestFit="1" customWidth="1"/>
    <col min="17" max="19" width="12.7109375" style="2" customWidth="1"/>
    <col min="20" max="20" width="2.7109375" style="2" customWidth="1"/>
    <col min="21" max="16384" width="9.140625" style="2"/>
  </cols>
  <sheetData>
    <row r="2" spans="2:20" ht="18.75" x14ac:dyDescent="0.3">
      <c r="B2" s="57" t="s">
        <v>91</v>
      </c>
    </row>
    <row r="3" spans="2:20" x14ac:dyDescent="0.25">
      <c r="B3" s="2" t="s">
        <v>33</v>
      </c>
    </row>
    <row r="5" spans="2:20" x14ac:dyDescent="0.25">
      <c r="B5" s="3" t="s">
        <v>85</v>
      </c>
      <c r="C5" s="4"/>
      <c r="D5" s="5"/>
      <c r="E5" s="5"/>
      <c r="F5" s="5"/>
      <c r="G5" s="5"/>
      <c r="H5" s="5"/>
      <c r="I5" s="6"/>
      <c r="J5" s="4"/>
      <c r="K5" s="4"/>
      <c r="L5" s="5"/>
      <c r="M5" s="5"/>
      <c r="N5" s="7"/>
      <c r="O5" s="8"/>
      <c r="P5" s="8"/>
      <c r="Q5" s="8"/>
      <c r="R5" s="8"/>
      <c r="S5" s="8"/>
      <c r="T5" s="8"/>
    </row>
    <row r="6" spans="2:20" x14ac:dyDescent="0.25">
      <c r="C6" s="12" t="s">
        <v>22</v>
      </c>
      <c r="D6" s="13"/>
      <c r="E6" s="13"/>
      <c r="F6" s="14">
        <v>0.25</v>
      </c>
      <c r="G6" s="10"/>
      <c r="H6" s="10"/>
      <c r="I6" s="12"/>
      <c r="J6" s="10"/>
      <c r="K6" s="10"/>
      <c r="L6" s="15"/>
      <c r="M6" s="15"/>
      <c r="N6" s="16"/>
      <c r="O6" s="11"/>
      <c r="P6" s="11"/>
      <c r="Q6" s="11"/>
      <c r="R6" s="11"/>
      <c r="S6" s="11"/>
      <c r="T6" s="11"/>
    </row>
    <row r="7" spans="2:20" x14ac:dyDescent="0.25">
      <c r="B7" s="10"/>
      <c r="C7" s="83" t="s">
        <v>76</v>
      </c>
      <c r="D7" s="10"/>
      <c r="E7" s="10"/>
      <c r="F7" s="18">
        <v>1000000</v>
      </c>
      <c r="G7" s="16"/>
      <c r="H7" s="10"/>
      <c r="I7" s="12"/>
      <c r="J7" s="10"/>
      <c r="K7" s="10"/>
      <c r="L7" s="62"/>
      <c r="M7" s="62"/>
      <c r="N7" s="19"/>
      <c r="O7" s="11"/>
      <c r="P7" s="11"/>
      <c r="Q7" s="11"/>
      <c r="R7" s="11"/>
      <c r="S7" s="11"/>
      <c r="T7" s="11"/>
    </row>
    <row r="8" spans="2:20" x14ac:dyDescent="0.25">
      <c r="B8" s="10"/>
      <c r="C8" s="10"/>
      <c r="D8" s="10"/>
      <c r="E8" s="10"/>
      <c r="F8" s="21"/>
      <c r="G8" s="16"/>
      <c r="H8" s="10"/>
      <c r="I8" s="12"/>
      <c r="J8" s="10"/>
      <c r="K8" s="10"/>
      <c r="L8" s="62"/>
      <c r="M8" s="62"/>
      <c r="N8" s="19"/>
      <c r="O8" s="11"/>
      <c r="P8" s="11"/>
      <c r="Q8" s="11"/>
      <c r="R8" s="11"/>
      <c r="S8" s="11"/>
      <c r="T8" s="11"/>
    </row>
    <row r="9" spans="2:20" x14ac:dyDescent="0.25">
      <c r="C9" s="79" t="s">
        <v>89</v>
      </c>
      <c r="D9" s="20">
        <v>60000</v>
      </c>
      <c r="E9" s="20">
        <v>45000</v>
      </c>
      <c r="F9" s="20">
        <v>100000</v>
      </c>
    </row>
    <row r="10" spans="2:20" x14ac:dyDescent="0.25">
      <c r="C10" s="79" t="s">
        <v>74</v>
      </c>
      <c r="D10" s="18">
        <v>1500</v>
      </c>
    </row>
    <row r="11" spans="2:20" x14ac:dyDescent="0.25">
      <c r="C11" s="79" t="s">
        <v>75</v>
      </c>
      <c r="F11" s="18">
        <v>1500</v>
      </c>
    </row>
    <row r="12" spans="2:20" x14ac:dyDescent="0.25">
      <c r="C12" s="1"/>
      <c r="D12" s="82"/>
    </row>
    <row r="13" spans="2:20" outlineLevel="1" x14ac:dyDescent="0.25">
      <c r="C13" s="9" t="s">
        <v>93</v>
      </c>
      <c r="D13" s="87"/>
      <c r="E13" s="88"/>
      <c r="F13" s="88"/>
    </row>
    <row r="14" spans="2:20" outlineLevel="1" x14ac:dyDescent="0.25">
      <c r="C14" s="77" t="s">
        <v>92</v>
      </c>
      <c r="D14" s="82">
        <f>D9*D10/Units</f>
        <v>90</v>
      </c>
      <c r="E14" s="82"/>
      <c r="F14" s="82"/>
    </row>
    <row r="15" spans="2:20" outlineLevel="1" x14ac:dyDescent="0.25">
      <c r="C15" s="77" t="s">
        <v>77</v>
      </c>
      <c r="D15" s="26"/>
      <c r="E15" s="40">
        <f>MIN(0,E9-D9)*D10/Units</f>
        <v>-22.5</v>
      </c>
      <c r="F15" s="26">
        <f>MIN(0,F9-E9)*(D10-F11)/Units</f>
        <v>0</v>
      </c>
    </row>
    <row r="16" spans="2:20" outlineLevel="1" x14ac:dyDescent="0.25">
      <c r="C16" s="77" t="s">
        <v>78</v>
      </c>
      <c r="D16" s="26"/>
      <c r="E16" s="26"/>
      <c r="F16" s="40">
        <f>IF(E15&lt;0,(F9-E9)*F11/Units,(F9-D9)*F11/Units)</f>
        <v>82.5</v>
      </c>
      <c r="H16" s="79"/>
    </row>
    <row r="17" spans="2:20" outlineLevel="1" x14ac:dyDescent="0.25">
      <c r="C17" s="77" t="s">
        <v>83</v>
      </c>
      <c r="D17" s="40"/>
      <c r="E17" s="40"/>
      <c r="F17" s="40">
        <f>F9*F11/Units</f>
        <v>150</v>
      </c>
    </row>
    <row r="18" spans="2:20" outlineLevel="1" x14ac:dyDescent="0.25">
      <c r="C18" s="1"/>
    </row>
    <row r="19" spans="2:20" x14ac:dyDescent="0.25">
      <c r="B19" s="3" t="s">
        <v>86</v>
      </c>
      <c r="C19" s="4"/>
      <c r="D19" s="5"/>
      <c r="E19" s="5"/>
      <c r="F19" s="5"/>
      <c r="G19" s="7"/>
      <c r="H19" s="3" t="s">
        <v>87</v>
      </c>
      <c r="I19" s="4"/>
      <c r="J19" s="4"/>
      <c r="K19" s="5"/>
      <c r="L19" s="5"/>
      <c r="M19" s="5"/>
      <c r="N19" s="7"/>
      <c r="O19" s="3" t="s">
        <v>88</v>
      </c>
      <c r="P19" s="4"/>
      <c r="Q19" s="5"/>
      <c r="R19" s="5"/>
      <c r="S19" s="5"/>
      <c r="T19" s="22"/>
    </row>
    <row r="20" spans="2:20" x14ac:dyDescent="0.25">
      <c r="B20" s="10"/>
      <c r="C20" s="10"/>
      <c r="D20" s="30"/>
      <c r="E20" s="30"/>
      <c r="F20" s="30"/>
      <c r="G20" s="29"/>
      <c r="H20" s="10"/>
      <c r="I20" s="10"/>
      <c r="J20" s="71" t="s">
        <v>70</v>
      </c>
      <c r="K20" s="30" t="s">
        <v>66</v>
      </c>
      <c r="L20" s="30" t="s">
        <v>66</v>
      </c>
      <c r="M20" s="30" t="s">
        <v>66</v>
      </c>
      <c r="N20" s="29"/>
      <c r="O20" s="10"/>
      <c r="P20" s="10"/>
      <c r="Q20" s="30"/>
      <c r="R20" s="30"/>
      <c r="S20" s="30"/>
      <c r="T20" s="10"/>
    </row>
    <row r="21" spans="2:20" x14ac:dyDescent="0.25">
      <c r="B21" s="10"/>
      <c r="C21" s="10"/>
      <c r="D21" s="31" t="s">
        <v>65</v>
      </c>
      <c r="E21" s="31" t="s">
        <v>67</v>
      </c>
      <c r="F21" s="31" t="s">
        <v>68</v>
      </c>
      <c r="G21" s="32"/>
      <c r="I21" s="33"/>
      <c r="J21" s="72" t="s">
        <v>65</v>
      </c>
      <c r="K21" s="31" t="str">
        <f>$D$21</f>
        <v>Year 1:</v>
      </c>
      <c r="L21" s="31" t="str">
        <f>$E$21</f>
        <v>Year 2:</v>
      </c>
      <c r="M21" s="30" t="str">
        <f>$F$21</f>
        <v>Year 3:</v>
      </c>
      <c r="N21" s="32"/>
      <c r="P21" s="34"/>
      <c r="Q21" s="31" t="str">
        <f>$D$21</f>
        <v>Year 1:</v>
      </c>
      <c r="R21" s="31" t="str">
        <f>$E$21</f>
        <v>Year 2:</v>
      </c>
      <c r="S21" s="30" t="str">
        <f>$F$21</f>
        <v>Year 3:</v>
      </c>
      <c r="T21" s="10"/>
    </row>
    <row r="22" spans="2:20" x14ac:dyDescent="0.25">
      <c r="C22" s="23" t="s">
        <v>23</v>
      </c>
      <c r="D22" s="35">
        <v>1300</v>
      </c>
      <c r="E22" s="36">
        <f>D22</f>
        <v>1300</v>
      </c>
      <c r="F22" s="36">
        <f t="shared" ref="F22:F23" si="0">E22</f>
        <v>1300</v>
      </c>
      <c r="G22" s="37"/>
      <c r="H22" s="64" t="s">
        <v>45</v>
      </c>
      <c r="I22" s="65"/>
      <c r="J22" s="65"/>
      <c r="K22" s="65"/>
      <c r="L22" s="65"/>
      <c r="M22" s="65"/>
      <c r="N22" s="38"/>
      <c r="O22" s="65" t="s">
        <v>58</v>
      </c>
      <c r="P22" s="65"/>
      <c r="Q22" s="9"/>
      <c r="R22" s="9"/>
      <c r="S22" s="65"/>
      <c r="T22" s="10"/>
    </row>
    <row r="23" spans="2:20" x14ac:dyDescent="0.25">
      <c r="C23" s="80" t="s">
        <v>69</v>
      </c>
      <c r="D23" s="39">
        <v>-100</v>
      </c>
      <c r="E23" s="40">
        <f t="shared" ref="E23" si="1">D23</f>
        <v>-100</v>
      </c>
      <c r="F23" s="40">
        <f t="shared" si="0"/>
        <v>-100</v>
      </c>
      <c r="G23" s="37"/>
      <c r="I23" s="23" t="s">
        <v>3</v>
      </c>
      <c r="J23" s="38"/>
      <c r="K23" s="10"/>
      <c r="L23" s="10"/>
      <c r="M23" s="10"/>
      <c r="N23" s="38"/>
      <c r="P23" s="23" t="s">
        <v>11</v>
      </c>
      <c r="Q23" s="41">
        <f>D38</f>
        <v>375</v>
      </c>
      <c r="R23" s="41">
        <f>E38</f>
        <v>358.125</v>
      </c>
      <c r="S23" s="41">
        <f>F38</f>
        <v>436.875</v>
      </c>
      <c r="T23" s="10"/>
    </row>
    <row r="24" spans="2:20" x14ac:dyDescent="0.25">
      <c r="C24" s="42" t="s">
        <v>0</v>
      </c>
      <c r="D24" s="43">
        <f>SUM(D22:D23)</f>
        <v>1200</v>
      </c>
      <c r="E24" s="43">
        <f t="shared" ref="E24:F24" si="2">SUM(E22:E23)</f>
        <v>1200</v>
      </c>
      <c r="F24" s="43">
        <f t="shared" si="2"/>
        <v>1200</v>
      </c>
      <c r="G24" s="37"/>
      <c r="I24" s="69" t="s">
        <v>56</v>
      </c>
      <c r="J24" s="59">
        <v>100</v>
      </c>
      <c r="K24" s="15">
        <f>Q57</f>
        <v>335</v>
      </c>
      <c r="L24" s="15">
        <f>R57</f>
        <v>660</v>
      </c>
      <c r="M24" s="15">
        <f>S57</f>
        <v>1114.375</v>
      </c>
      <c r="N24" s="38"/>
      <c r="P24" s="23" t="s">
        <v>28</v>
      </c>
      <c r="Q24" s="46"/>
      <c r="R24" s="46"/>
      <c r="S24" s="46"/>
      <c r="T24" s="10"/>
    </row>
    <row r="25" spans="2:20" x14ac:dyDescent="0.25">
      <c r="B25" s="10"/>
      <c r="C25" s="10"/>
      <c r="D25" s="47"/>
      <c r="E25" s="47"/>
      <c r="F25" s="47"/>
      <c r="G25" s="48"/>
      <c r="I25" s="17" t="s">
        <v>18</v>
      </c>
      <c r="J25" s="39">
        <v>100</v>
      </c>
      <c r="K25" s="40">
        <f t="shared" ref="K25:M27" si="3">J25-Q32</f>
        <v>100</v>
      </c>
      <c r="L25" s="40">
        <f t="shared" si="3"/>
        <v>100</v>
      </c>
      <c r="M25" s="40">
        <f t="shared" si="3"/>
        <v>100</v>
      </c>
      <c r="N25" s="45"/>
      <c r="P25" s="17" t="s">
        <v>36</v>
      </c>
      <c r="Q25" s="40">
        <f>-D27</f>
        <v>100</v>
      </c>
      <c r="R25" s="40">
        <f t="shared" ref="R25:S25" si="4">-E27</f>
        <v>100</v>
      </c>
      <c r="S25" s="40">
        <f t="shared" si="4"/>
        <v>100</v>
      </c>
      <c r="T25" s="10"/>
    </row>
    <row r="26" spans="2:20" x14ac:dyDescent="0.25">
      <c r="C26" s="81" t="s">
        <v>71</v>
      </c>
      <c r="D26" s="39">
        <v>-600</v>
      </c>
      <c r="E26" s="40">
        <f>D26</f>
        <v>-600</v>
      </c>
      <c r="F26" s="40">
        <f>E26</f>
        <v>-600</v>
      </c>
      <c r="G26" s="48"/>
      <c r="I26" s="17" t="s">
        <v>25</v>
      </c>
      <c r="J26" s="39">
        <v>100</v>
      </c>
      <c r="K26" s="40">
        <f t="shared" si="3"/>
        <v>100</v>
      </c>
      <c r="L26" s="40">
        <f t="shared" si="3"/>
        <v>100</v>
      </c>
      <c r="M26" s="40">
        <f t="shared" si="3"/>
        <v>100</v>
      </c>
      <c r="N26" s="45"/>
      <c r="P26" s="78" t="s">
        <v>80</v>
      </c>
      <c r="Q26" s="26">
        <f>-D32</f>
        <v>0</v>
      </c>
      <c r="R26" s="26">
        <f t="shared" ref="R26:S26" si="5">-E32</f>
        <v>22.5</v>
      </c>
      <c r="S26" s="26">
        <f t="shared" si="5"/>
        <v>0</v>
      </c>
      <c r="T26" s="10"/>
    </row>
    <row r="27" spans="2:20" x14ac:dyDescent="0.25">
      <c r="C27" s="12" t="s">
        <v>24</v>
      </c>
      <c r="D27" s="39">
        <v>-100</v>
      </c>
      <c r="E27" s="40">
        <f>D27</f>
        <v>-100</v>
      </c>
      <c r="F27" s="40">
        <f t="shared" ref="F27" si="6">E27</f>
        <v>-100</v>
      </c>
      <c r="G27" s="48"/>
      <c r="I27" s="17" t="s">
        <v>16</v>
      </c>
      <c r="J27" s="39">
        <v>100</v>
      </c>
      <c r="K27" s="40">
        <f t="shared" si="3"/>
        <v>100</v>
      </c>
      <c r="L27" s="84">
        <f t="shared" si="3"/>
        <v>100</v>
      </c>
      <c r="M27" s="84">
        <f t="shared" si="3"/>
        <v>100</v>
      </c>
      <c r="N27" s="45"/>
      <c r="P27" s="77" t="s">
        <v>84</v>
      </c>
      <c r="Q27" s="26">
        <f t="shared" ref="Q27:S27" si="7">-D33</f>
        <v>0</v>
      </c>
      <c r="R27" s="26">
        <f t="shared" si="7"/>
        <v>0</v>
      </c>
      <c r="S27" s="26">
        <f t="shared" si="7"/>
        <v>-82.5</v>
      </c>
      <c r="T27" s="10"/>
    </row>
    <row r="28" spans="2:20" x14ac:dyDescent="0.25">
      <c r="C28" s="12"/>
      <c r="D28" s="39"/>
      <c r="E28" s="40"/>
      <c r="F28" s="40"/>
      <c r="G28" s="37"/>
      <c r="I28" s="27" t="s">
        <v>4</v>
      </c>
      <c r="J28" s="44">
        <f>SUM(J24:J27)</f>
        <v>400</v>
      </c>
      <c r="K28" s="44">
        <f>SUM(K24:K27)</f>
        <v>635</v>
      </c>
      <c r="L28" s="44">
        <f t="shared" ref="L28:M28" si="8">SUM(L24:L27)</f>
        <v>960</v>
      </c>
      <c r="M28" s="44">
        <f t="shared" si="8"/>
        <v>1414.375</v>
      </c>
      <c r="N28" s="37"/>
      <c r="P28" s="61" t="s">
        <v>52</v>
      </c>
      <c r="Q28" s="40">
        <f>D50</f>
        <v>0</v>
      </c>
      <c r="R28" s="40">
        <f>E50</f>
        <v>-5.625</v>
      </c>
      <c r="S28" s="40">
        <f>F50</f>
        <v>0</v>
      </c>
      <c r="T28" s="10"/>
    </row>
    <row r="29" spans="2:20" x14ac:dyDescent="0.25">
      <c r="C29" s="24" t="s">
        <v>1</v>
      </c>
      <c r="D29" s="49">
        <f>D24+SUM(D26:D28)</f>
        <v>500</v>
      </c>
      <c r="E29" s="49">
        <f>E24+SUM(E26:E28)</f>
        <v>500</v>
      </c>
      <c r="F29" s="49">
        <f>F24+SUM(F26:F28)</f>
        <v>500</v>
      </c>
      <c r="G29" s="37"/>
      <c r="N29" s="37"/>
      <c r="P29" s="25" t="s">
        <v>43</v>
      </c>
      <c r="Q29" s="39">
        <v>0</v>
      </c>
      <c r="R29" s="40">
        <f>Q29</f>
        <v>0</v>
      </c>
      <c r="S29" s="40">
        <f t="shared" ref="S29:S30" si="9">R29</f>
        <v>0</v>
      </c>
      <c r="T29" s="10"/>
    </row>
    <row r="30" spans="2:20" x14ac:dyDescent="0.25">
      <c r="C30" s="17" t="s">
        <v>34</v>
      </c>
      <c r="D30" s="39">
        <v>0</v>
      </c>
      <c r="E30" s="40">
        <f>D30</f>
        <v>0</v>
      </c>
      <c r="F30" s="40">
        <f t="shared" ref="F30:F31" si="10">E30</f>
        <v>0</v>
      </c>
      <c r="G30" s="37"/>
      <c r="I30" s="23" t="s">
        <v>19</v>
      </c>
      <c r="J30" s="51"/>
      <c r="K30" s="10"/>
      <c r="L30" s="47"/>
      <c r="M30" s="47"/>
      <c r="N30" s="37"/>
      <c r="P30" s="25" t="s">
        <v>44</v>
      </c>
      <c r="Q30" s="39">
        <v>0</v>
      </c>
      <c r="R30" s="40">
        <f t="shared" ref="R30" si="11">Q30</f>
        <v>0</v>
      </c>
      <c r="S30" s="40">
        <f t="shared" si="9"/>
        <v>0</v>
      </c>
      <c r="T30" s="10"/>
    </row>
    <row r="31" spans="2:20" x14ac:dyDescent="0.25">
      <c r="C31" s="17" t="s">
        <v>35</v>
      </c>
      <c r="D31" s="39">
        <v>0</v>
      </c>
      <c r="E31" s="40">
        <f t="shared" ref="E31" si="12">D31</f>
        <v>0</v>
      </c>
      <c r="F31" s="40">
        <f t="shared" si="10"/>
        <v>0</v>
      </c>
      <c r="G31" s="37"/>
      <c r="I31" s="69" t="s">
        <v>63</v>
      </c>
      <c r="J31" s="39">
        <v>1500</v>
      </c>
      <c r="K31" s="40">
        <f>J31-Q25-Q41</f>
        <v>1550</v>
      </c>
      <c r="L31" s="40">
        <f>K31-R25-R41</f>
        <v>1600</v>
      </c>
      <c r="M31" s="40">
        <f>L31-S25-S41</f>
        <v>1650</v>
      </c>
      <c r="N31" s="37"/>
      <c r="P31" s="24" t="s">
        <v>21</v>
      </c>
      <c r="Q31" s="48"/>
      <c r="R31" s="48"/>
      <c r="S31" s="48"/>
      <c r="T31" s="10"/>
    </row>
    <row r="32" spans="2:20" x14ac:dyDescent="0.25">
      <c r="B32" s="17"/>
      <c r="C32" s="78" t="s">
        <v>72</v>
      </c>
      <c r="D32" s="40">
        <f>D15</f>
        <v>0</v>
      </c>
      <c r="E32" s="40">
        <f t="shared" ref="E32:F32" si="13">E15</f>
        <v>-22.5</v>
      </c>
      <c r="F32" s="40">
        <f t="shared" si="13"/>
        <v>0</v>
      </c>
      <c r="G32" s="37"/>
      <c r="I32" s="17" t="s">
        <v>5</v>
      </c>
      <c r="J32" s="39">
        <v>100</v>
      </c>
      <c r="K32" s="40">
        <f>J32</f>
        <v>100</v>
      </c>
      <c r="L32" s="40">
        <f t="shared" ref="L32:M32" si="14">K32</f>
        <v>100</v>
      </c>
      <c r="M32" s="40">
        <f t="shared" si="14"/>
        <v>100</v>
      </c>
      <c r="N32" s="37"/>
      <c r="P32" s="17" t="s">
        <v>18</v>
      </c>
      <c r="Q32" s="39">
        <v>0</v>
      </c>
      <c r="R32" s="40">
        <f>Q32</f>
        <v>0</v>
      </c>
      <c r="S32" s="40">
        <f t="shared" ref="S32:S36" si="15">R32</f>
        <v>0</v>
      </c>
      <c r="T32" s="10"/>
    </row>
    <row r="33" spans="2:20" x14ac:dyDescent="0.25">
      <c r="C33" s="78" t="s">
        <v>73</v>
      </c>
      <c r="D33" s="40">
        <f>D16</f>
        <v>0</v>
      </c>
      <c r="E33" s="40">
        <f t="shared" ref="E33:F33" si="16">E16</f>
        <v>0</v>
      </c>
      <c r="F33" s="40">
        <f t="shared" si="16"/>
        <v>82.5</v>
      </c>
      <c r="G33" s="37"/>
      <c r="I33" s="78" t="s">
        <v>79</v>
      </c>
      <c r="J33" s="39">
        <v>0</v>
      </c>
      <c r="K33" s="40">
        <f>J33-Q26-Q27-Q42-Q43</f>
        <v>90</v>
      </c>
      <c r="L33" s="40">
        <f t="shared" ref="L33:M33" si="17">K33-R26-R27-R42-R43</f>
        <v>67.5</v>
      </c>
      <c r="M33" s="40">
        <f t="shared" si="17"/>
        <v>0</v>
      </c>
      <c r="N33" s="37"/>
      <c r="P33" s="17" t="s">
        <v>25</v>
      </c>
      <c r="Q33" s="39">
        <v>0</v>
      </c>
      <c r="R33" s="40">
        <f t="shared" ref="R33" si="18">Q33</f>
        <v>0</v>
      </c>
      <c r="S33" s="40">
        <f t="shared" si="15"/>
        <v>0</v>
      </c>
      <c r="T33" s="10"/>
    </row>
    <row r="34" spans="2:20" x14ac:dyDescent="0.25">
      <c r="C34" s="42" t="s">
        <v>2</v>
      </c>
      <c r="D34" s="43">
        <f>SUM(D29:D33)</f>
        <v>500</v>
      </c>
      <c r="E34" s="43">
        <f>SUM(E29:E33)</f>
        <v>477.5</v>
      </c>
      <c r="F34" s="43">
        <f>SUM(F29:F33)</f>
        <v>582.5</v>
      </c>
      <c r="G34" s="10"/>
      <c r="I34" s="70" t="s">
        <v>53</v>
      </c>
      <c r="J34" s="39">
        <v>0</v>
      </c>
      <c r="K34" s="26">
        <f t="shared" ref="K34:M35" si="19">J34-Q28</f>
        <v>0</v>
      </c>
      <c r="L34" s="26">
        <f t="shared" si="19"/>
        <v>5.625</v>
      </c>
      <c r="M34" s="26">
        <f t="shared" si="19"/>
        <v>5.625</v>
      </c>
      <c r="N34" s="10"/>
      <c r="P34" s="17" t="s">
        <v>16</v>
      </c>
      <c r="Q34" s="39">
        <v>0</v>
      </c>
      <c r="R34" s="40">
        <f t="shared" ref="R34" si="20">Q34</f>
        <v>0</v>
      </c>
      <c r="S34" s="40">
        <f t="shared" si="15"/>
        <v>0</v>
      </c>
      <c r="T34" s="10"/>
    </row>
    <row r="35" spans="2:20" x14ac:dyDescent="0.25">
      <c r="E35" s="67"/>
      <c r="G35" s="48"/>
      <c r="I35" s="25" t="s">
        <v>41</v>
      </c>
      <c r="J35" s="39">
        <v>500</v>
      </c>
      <c r="K35" s="85">
        <f t="shared" si="19"/>
        <v>500</v>
      </c>
      <c r="L35" s="85">
        <f t="shared" si="19"/>
        <v>500</v>
      </c>
      <c r="M35" s="85">
        <f t="shared" si="19"/>
        <v>500</v>
      </c>
      <c r="N35" s="45"/>
      <c r="P35" s="17" t="s">
        <v>8</v>
      </c>
      <c r="Q35" s="39">
        <v>0</v>
      </c>
      <c r="R35" s="40">
        <f t="shared" ref="R35" si="21">Q35</f>
        <v>0</v>
      </c>
      <c r="S35" s="40">
        <f t="shared" si="15"/>
        <v>0</v>
      </c>
      <c r="T35" s="10"/>
    </row>
    <row r="36" spans="2:20" x14ac:dyDescent="0.25">
      <c r="C36" s="61" t="s">
        <v>51</v>
      </c>
      <c r="D36" s="47">
        <f>-D34*Tax_Rate</f>
        <v>-125</v>
      </c>
      <c r="E36" s="47">
        <f>-E34*Tax_Rate</f>
        <v>-119.375</v>
      </c>
      <c r="F36" s="47">
        <f>-F34*Tax_Rate</f>
        <v>-145.625</v>
      </c>
      <c r="G36" s="48"/>
      <c r="I36" s="27" t="s">
        <v>27</v>
      </c>
      <c r="J36" s="44">
        <f>SUM(J31:J35)</f>
        <v>2100</v>
      </c>
      <c r="K36" s="50">
        <f>SUM(K31:K35)</f>
        <v>2240</v>
      </c>
      <c r="L36" s="50">
        <f>SUM(L31:L35)</f>
        <v>2273.125</v>
      </c>
      <c r="M36" s="50">
        <f>SUM(M31:M35)</f>
        <v>2255.625</v>
      </c>
      <c r="N36" s="45"/>
      <c r="P36" s="66" t="s">
        <v>17</v>
      </c>
      <c r="Q36" s="39">
        <v>0</v>
      </c>
      <c r="R36" s="40">
        <f t="shared" ref="R36" si="22">Q36</f>
        <v>0</v>
      </c>
      <c r="S36" s="40">
        <f t="shared" si="15"/>
        <v>0</v>
      </c>
      <c r="T36" s="10"/>
    </row>
    <row r="37" spans="2:20" x14ac:dyDescent="0.25">
      <c r="C37" s="10"/>
      <c r="D37" s="47"/>
      <c r="E37" s="47"/>
      <c r="F37" s="40"/>
      <c r="G37" s="48"/>
      <c r="K37" s="67"/>
      <c r="L37" s="26"/>
      <c r="M37" s="26"/>
      <c r="N37" s="45"/>
      <c r="P37" s="66" t="s">
        <v>12</v>
      </c>
      <c r="Q37" s="39">
        <v>0</v>
      </c>
      <c r="R37" s="40">
        <f t="shared" ref="R37:S37" si="23">Q37</f>
        <v>0</v>
      </c>
      <c r="S37" s="84">
        <f t="shared" si="23"/>
        <v>0</v>
      </c>
      <c r="T37" s="10"/>
    </row>
    <row r="38" spans="2:20" x14ac:dyDescent="0.25">
      <c r="C38" s="24" t="s">
        <v>11</v>
      </c>
      <c r="D38" s="49">
        <f>+D34+D36</f>
        <v>375</v>
      </c>
      <c r="E38" s="49">
        <f>+E34+E36</f>
        <v>358.125</v>
      </c>
      <c r="F38" s="49">
        <f>+F34+F36</f>
        <v>436.875</v>
      </c>
      <c r="G38" s="48"/>
      <c r="I38" s="23" t="s">
        <v>6</v>
      </c>
      <c r="J38" s="41">
        <f>+J36+J28</f>
        <v>2500</v>
      </c>
      <c r="K38" s="41">
        <f>+K36+K28</f>
        <v>2875</v>
      </c>
      <c r="L38" s="41">
        <f>+L36+L28</f>
        <v>3233.125</v>
      </c>
      <c r="M38" s="41">
        <f>+M36+M28</f>
        <v>3670</v>
      </c>
      <c r="N38" s="45"/>
      <c r="P38" s="42" t="s">
        <v>10</v>
      </c>
      <c r="Q38" s="43">
        <f>SUM(Q23:Q37)</f>
        <v>475</v>
      </c>
      <c r="R38" s="43">
        <f>SUM(R23:R37)</f>
        <v>475</v>
      </c>
      <c r="S38" s="43">
        <f>SUM(S23:S37)</f>
        <v>454.375</v>
      </c>
      <c r="T38" s="10"/>
    </row>
    <row r="39" spans="2:20" x14ac:dyDescent="0.25">
      <c r="G39" s="48"/>
      <c r="N39" s="37"/>
      <c r="T39" s="10"/>
    </row>
    <row r="40" spans="2:20" x14ac:dyDescent="0.25">
      <c r="B40" s="3" t="s">
        <v>47</v>
      </c>
      <c r="C40" s="4"/>
      <c r="D40" s="5"/>
      <c r="E40" s="5"/>
      <c r="F40" s="5"/>
      <c r="G40" s="48"/>
      <c r="H40" s="64" t="s">
        <v>46</v>
      </c>
      <c r="I40" s="65"/>
      <c r="J40" s="65"/>
      <c r="K40" s="65"/>
      <c r="L40" s="65"/>
      <c r="M40" s="65"/>
      <c r="N40" s="51"/>
      <c r="O40" s="9" t="s">
        <v>59</v>
      </c>
      <c r="P40" s="9"/>
      <c r="Q40" s="9"/>
      <c r="R40" s="9"/>
      <c r="S40" s="9"/>
      <c r="T40" s="10"/>
    </row>
    <row r="41" spans="2:20" x14ac:dyDescent="0.25">
      <c r="D41" s="28"/>
      <c r="E41" s="28"/>
      <c r="F41" s="28"/>
      <c r="G41" s="48"/>
      <c r="I41" s="23" t="s">
        <v>7</v>
      </c>
      <c r="J41" s="37"/>
      <c r="K41" s="37"/>
      <c r="L41" s="37"/>
      <c r="M41" s="37"/>
      <c r="P41" s="17" t="s">
        <v>37</v>
      </c>
      <c r="Q41" s="39">
        <v>-150</v>
      </c>
      <c r="R41" s="40">
        <f>Q41</f>
        <v>-150</v>
      </c>
      <c r="S41" s="40">
        <f>R41</f>
        <v>-150</v>
      </c>
      <c r="T41" s="10"/>
    </row>
    <row r="42" spans="2:20" x14ac:dyDescent="0.25">
      <c r="D42" s="31" t="str">
        <f>$D$21</f>
        <v>Year 1:</v>
      </c>
      <c r="E42" s="31" t="str">
        <f>$E$21</f>
        <v>Year 2:</v>
      </c>
      <c r="F42" s="31" t="str">
        <f>$F$21</f>
        <v>Year 3:</v>
      </c>
      <c r="G42" s="48"/>
      <c r="I42" s="17" t="s">
        <v>8</v>
      </c>
      <c r="J42" s="59">
        <v>300</v>
      </c>
      <c r="K42" s="15">
        <f t="shared" ref="K42:M44" si="24">J42+Q35</f>
        <v>300</v>
      </c>
      <c r="L42" s="15">
        <f t="shared" si="24"/>
        <v>300</v>
      </c>
      <c r="M42" s="15">
        <f t="shared" si="24"/>
        <v>300</v>
      </c>
      <c r="N42" s="37"/>
      <c r="P42" s="78" t="s">
        <v>81</v>
      </c>
      <c r="Q42" s="40">
        <f>-D14</f>
        <v>-90</v>
      </c>
      <c r="R42" s="40">
        <f t="shared" ref="R42:S42" si="25">-E14</f>
        <v>0</v>
      </c>
      <c r="S42" s="40">
        <f t="shared" si="25"/>
        <v>0</v>
      </c>
      <c r="T42" s="10"/>
    </row>
    <row r="43" spans="2:20" x14ac:dyDescent="0.25">
      <c r="C43" s="1" t="s">
        <v>48</v>
      </c>
      <c r="D43" s="36">
        <f>D34</f>
        <v>500</v>
      </c>
      <c r="E43" s="36">
        <f t="shared" ref="E43:F43" si="26">E34</f>
        <v>477.5</v>
      </c>
      <c r="F43" s="36">
        <f t="shared" si="26"/>
        <v>582.5</v>
      </c>
      <c r="G43" s="48"/>
      <c r="I43" s="17" t="s">
        <v>17</v>
      </c>
      <c r="J43" s="39">
        <v>300</v>
      </c>
      <c r="K43" s="40">
        <f t="shared" si="24"/>
        <v>300</v>
      </c>
      <c r="L43" s="40">
        <f t="shared" si="24"/>
        <v>300</v>
      </c>
      <c r="M43" s="40">
        <f t="shared" si="24"/>
        <v>300</v>
      </c>
      <c r="N43" s="37"/>
      <c r="P43" s="77" t="s">
        <v>82</v>
      </c>
      <c r="Q43" s="26">
        <f>D17</f>
        <v>0</v>
      </c>
      <c r="R43" s="26">
        <f t="shared" ref="R43:S43" si="27">E17</f>
        <v>0</v>
      </c>
      <c r="S43" s="26">
        <f t="shared" si="27"/>
        <v>150</v>
      </c>
      <c r="T43" s="10"/>
    </row>
    <row r="44" spans="2:20" x14ac:dyDescent="0.25">
      <c r="C44" s="78" t="s">
        <v>80</v>
      </c>
      <c r="D44" s="26">
        <f>-D32</f>
        <v>0</v>
      </c>
      <c r="E44" s="26">
        <f t="shared" ref="E44:F44" si="28">-E32</f>
        <v>22.5</v>
      </c>
      <c r="F44" s="26">
        <f t="shared" si="28"/>
        <v>0</v>
      </c>
      <c r="G44" s="10"/>
      <c r="I44" s="17" t="s">
        <v>12</v>
      </c>
      <c r="J44" s="39">
        <v>200</v>
      </c>
      <c r="K44" s="40">
        <f t="shared" si="24"/>
        <v>200</v>
      </c>
      <c r="L44" s="40">
        <f t="shared" si="24"/>
        <v>200</v>
      </c>
      <c r="M44" s="40">
        <f t="shared" si="24"/>
        <v>200</v>
      </c>
      <c r="N44" s="37"/>
      <c r="P44" s="42" t="s">
        <v>13</v>
      </c>
      <c r="Q44" s="43">
        <f>SUM(Q41:Q43)</f>
        <v>-240</v>
      </c>
      <c r="R44" s="43">
        <f t="shared" ref="R44:S44" si="29">SUM(R41:R43)</f>
        <v>-150</v>
      </c>
      <c r="S44" s="43">
        <f t="shared" si="29"/>
        <v>0</v>
      </c>
      <c r="T44" s="10"/>
    </row>
    <row r="45" spans="2:20" x14ac:dyDescent="0.25">
      <c r="C45" s="77" t="s">
        <v>90</v>
      </c>
      <c r="D45" s="76">
        <v>0</v>
      </c>
      <c r="E45" s="76">
        <v>0</v>
      </c>
      <c r="F45" s="26">
        <f>IF(AND(E15&lt;0,F16&lt;=0,F11&gt;0),E15,0)</f>
        <v>0</v>
      </c>
      <c r="G45" s="46"/>
      <c r="I45" s="27" t="s">
        <v>9</v>
      </c>
      <c r="J45" s="44">
        <f>SUM(J42:J44)</f>
        <v>800</v>
      </c>
      <c r="K45" s="44">
        <f t="shared" ref="K45" si="30">SUM(K42:K44)</f>
        <v>800</v>
      </c>
      <c r="L45" s="44">
        <f t="shared" ref="L45:M45" si="31">SUM(L42:L44)</f>
        <v>800</v>
      </c>
      <c r="M45" s="44">
        <f t="shared" si="31"/>
        <v>800</v>
      </c>
      <c r="N45" s="37"/>
      <c r="P45" s="70"/>
      <c r="Q45" s="76"/>
      <c r="R45" s="26"/>
      <c r="S45" s="26"/>
      <c r="T45" s="10"/>
    </row>
    <row r="46" spans="2:20" x14ac:dyDescent="0.25">
      <c r="C46" s="27" t="s">
        <v>54</v>
      </c>
      <c r="D46" s="43">
        <f>SUM(D43:D45)</f>
        <v>500</v>
      </c>
      <c r="E46" s="43">
        <f t="shared" ref="E46:F46" si="32">SUM(E43:E45)</f>
        <v>500</v>
      </c>
      <c r="F46" s="43">
        <f t="shared" si="32"/>
        <v>582.5</v>
      </c>
      <c r="H46" s="23"/>
      <c r="I46" s="10"/>
      <c r="J46" s="10"/>
      <c r="K46" s="50"/>
      <c r="L46" s="50"/>
      <c r="M46" s="50"/>
      <c r="N46" s="37"/>
      <c r="O46" s="9" t="s">
        <v>60</v>
      </c>
      <c r="P46" s="9"/>
      <c r="Q46" s="9"/>
      <c r="R46" s="9"/>
      <c r="S46" s="9"/>
      <c r="T46" s="10"/>
    </row>
    <row r="47" spans="2:20" x14ac:dyDescent="0.25">
      <c r="C47" s="10"/>
      <c r="D47" s="53"/>
      <c r="E47" s="53"/>
      <c r="F47" s="53"/>
      <c r="I47" s="23" t="s">
        <v>20</v>
      </c>
      <c r="J47" s="10"/>
      <c r="K47" s="10"/>
      <c r="L47" s="10"/>
      <c r="M47" s="10"/>
      <c r="N47" s="37"/>
      <c r="P47" s="17" t="s">
        <v>39</v>
      </c>
      <c r="Q47" s="39">
        <v>0</v>
      </c>
      <c r="R47" s="40">
        <f>Q47</f>
        <v>0</v>
      </c>
      <c r="S47" s="40">
        <f t="shared" ref="S47:S51" si="33">R47</f>
        <v>0</v>
      </c>
      <c r="T47" s="10"/>
    </row>
    <row r="48" spans="2:20" x14ac:dyDescent="0.25">
      <c r="C48" s="60" t="s">
        <v>49</v>
      </c>
      <c r="D48" s="26">
        <f>-MAX(D46,0)*Tax_Rate</f>
        <v>-125</v>
      </c>
      <c r="E48" s="26">
        <f>-MAX(E46,0)*Tax_Rate</f>
        <v>-125</v>
      </c>
      <c r="F48" s="26">
        <f>-MAX(F46,0)*Tax_Rate</f>
        <v>-145.625</v>
      </c>
      <c r="I48" s="69" t="s">
        <v>55</v>
      </c>
      <c r="J48" s="39">
        <v>300</v>
      </c>
      <c r="K48" s="40">
        <f>J48+Q47+Q48</f>
        <v>300</v>
      </c>
      <c r="L48" s="40">
        <f>K48+R47+R48</f>
        <v>300</v>
      </c>
      <c r="M48" s="40">
        <f>L48+S47+S48</f>
        <v>300</v>
      </c>
      <c r="N48" s="37"/>
      <c r="P48" s="17" t="s">
        <v>40</v>
      </c>
      <c r="Q48" s="39">
        <v>0</v>
      </c>
      <c r="R48" s="40">
        <f t="shared" ref="R48" si="34">Q48</f>
        <v>0</v>
      </c>
      <c r="S48" s="40">
        <f t="shared" si="33"/>
        <v>0</v>
      </c>
      <c r="T48" s="10"/>
    </row>
    <row r="49" spans="2:20" x14ac:dyDescent="0.25">
      <c r="I49" s="25" t="s">
        <v>42</v>
      </c>
      <c r="J49" s="39">
        <v>300</v>
      </c>
      <c r="K49" s="40">
        <f>J49+Q30</f>
        <v>300</v>
      </c>
      <c r="L49" s="40">
        <f>K49+R30</f>
        <v>300</v>
      </c>
      <c r="M49" s="40">
        <f>L49+S30</f>
        <v>300</v>
      </c>
      <c r="N49" s="37"/>
      <c r="P49" s="17" t="s">
        <v>38</v>
      </c>
      <c r="Q49" s="39">
        <v>0</v>
      </c>
      <c r="R49" s="40">
        <f t="shared" ref="R49" si="35">Q49</f>
        <v>0</v>
      </c>
      <c r="S49" s="40">
        <f t="shared" si="33"/>
        <v>0</v>
      </c>
      <c r="T49" s="10"/>
    </row>
    <row r="50" spans="2:20" x14ac:dyDescent="0.25">
      <c r="C50" s="1" t="s">
        <v>50</v>
      </c>
      <c r="D50" s="75">
        <f>D48-D36</f>
        <v>0</v>
      </c>
      <c r="E50" s="75">
        <f>E48-E36</f>
        <v>-5.625</v>
      </c>
      <c r="F50" s="75">
        <f>F48-F36</f>
        <v>0</v>
      </c>
      <c r="I50" s="27" t="s">
        <v>29</v>
      </c>
      <c r="J50" s="44">
        <f>SUM(J48:J49)</f>
        <v>600</v>
      </c>
      <c r="K50" s="44">
        <f>SUM(K48:K49)</f>
        <v>600</v>
      </c>
      <c r="L50" s="44">
        <f t="shared" ref="L50:M50" si="36">SUM(L48:L49)</f>
        <v>600</v>
      </c>
      <c r="M50" s="44">
        <f t="shared" si="36"/>
        <v>600</v>
      </c>
      <c r="N50" s="48"/>
      <c r="P50" s="73" t="s">
        <v>57</v>
      </c>
      <c r="Q50" s="39">
        <v>0</v>
      </c>
      <c r="R50" s="40">
        <f t="shared" ref="R50" si="37">Q50</f>
        <v>0</v>
      </c>
      <c r="S50" s="40">
        <f t="shared" si="33"/>
        <v>0</v>
      </c>
      <c r="T50" s="10"/>
    </row>
    <row r="51" spans="2:20" x14ac:dyDescent="0.25">
      <c r="C51" s="23"/>
      <c r="D51" s="49"/>
      <c r="E51" s="49"/>
      <c r="F51" s="49"/>
      <c r="H51" s="23"/>
      <c r="I51" s="10"/>
      <c r="J51" s="10"/>
      <c r="K51" s="50"/>
      <c r="L51" s="50"/>
      <c r="M51" s="50"/>
      <c r="N51" s="37"/>
      <c r="P51" s="69" t="s">
        <v>61</v>
      </c>
      <c r="Q51" s="39">
        <v>0</v>
      </c>
      <c r="R51" s="40">
        <f t="shared" ref="R51" si="38">Q51</f>
        <v>0</v>
      </c>
      <c r="S51" s="40">
        <f t="shared" si="33"/>
        <v>0</v>
      </c>
      <c r="T51" s="10"/>
    </row>
    <row r="52" spans="2:20" x14ac:dyDescent="0.25">
      <c r="C52" s="10"/>
      <c r="D52" s="10"/>
      <c r="E52" s="10"/>
      <c r="F52" s="10"/>
      <c r="I52" s="23" t="s">
        <v>15</v>
      </c>
      <c r="J52" s="49">
        <f>+J50+J45</f>
        <v>1400</v>
      </c>
      <c r="K52" s="49">
        <f>+K50+K45</f>
        <v>1400</v>
      </c>
      <c r="L52" s="49">
        <f t="shared" ref="L52:M52" si="39">+L50+L45</f>
        <v>1400</v>
      </c>
      <c r="M52" s="49">
        <f t="shared" si="39"/>
        <v>1400</v>
      </c>
      <c r="N52" s="37"/>
      <c r="P52" s="27" t="s">
        <v>14</v>
      </c>
      <c r="Q52" s="43">
        <f>SUM(Q47:Q51)</f>
        <v>0</v>
      </c>
      <c r="R52" s="43">
        <f t="shared" ref="R52:S52" si="40">SUM(R47:R51)</f>
        <v>0</v>
      </c>
      <c r="S52" s="43">
        <f t="shared" si="40"/>
        <v>0</v>
      </c>
      <c r="T52" s="10"/>
    </row>
    <row r="53" spans="2:20" x14ac:dyDescent="0.25">
      <c r="C53" s="86"/>
      <c r="D53" s="47"/>
      <c r="E53" s="47"/>
      <c r="F53" s="47"/>
      <c r="H53" s="17"/>
      <c r="I53" s="10"/>
      <c r="J53" s="10"/>
      <c r="K53" s="19"/>
      <c r="L53" s="48"/>
      <c r="M53" s="49"/>
      <c r="N53" s="52"/>
      <c r="P53" s="10"/>
      <c r="Q53" s="10"/>
      <c r="R53" s="10"/>
      <c r="S53" s="10"/>
      <c r="T53" s="10"/>
    </row>
    <row r="54" spans="2:20" x14ac:dyDescent="0.25">
      <c r="I54" s="24" t="s">
        <v>64</v>
      </c>
      <c r="J54" s="74">
        <v>1100</v>
      </c>
      <c r="K54" s="49">
        <f>J54+Q50+Q51+Q23+Q49</f>
        <v>1475</v>
      </c>
      <c r="L54" s="49">
        <f>K54+R50+R51+R23+R49</f>
        <v>1833.125</v>
      </c>
      <c r="M54" s="49">
        <f>L54+S50+S51+S23+S49</f>
        <v>2270</v>
      </c>
      <c r="N54" s="52"/>
      <c r="P54" s="23" t="s">
        <v>26</v>
      </c>
      <c r="Q54" s="49">
        <f>J24</f>
        <v>100</v>
      </c>
      <c r="R54" s="49">
        <f>K24</f>
        <v>335</v>
      </c>
      <c r="S54" s="49">
        <f>L24</f>
        <v>660</v>
      </c>
      <c r="T54" s="10"/>
    </row>
    <row r="55" spans="2:20" x14ac:dyDescent="0.25">
      <c r="B55" s="10"/>
      <c r="G55" s="26"/>
      <c r="I55" s="63"/>
      <c r="J55" s="39"/>
      <c r="K55" s="40"/>
      <c r="L55" s="40"/>
      <c r="M55" s="40"/>
      <c r="N55" s="52"/>
      <c r="P55" s="10"/>
      <c r="Q55" s="10"/>
      <c r="R55" s="10"/>
      <c r="S55" s="10"/>
      <c r="T55" s="10"/>
    </row>
    <row r="56" spans="2:20" x14ac:dyDescent="0.25">
      <c r="B56" s="10"/>
      <c r="I56" s="23" t="s">
        <v>30</v>
      </c>
      <c r="J56" s="41">
        <f>J52+J54</f>
        <v>2500</v>
      </c>
      <c r="K56" s="41">
        <f t="shared" ref="K56:M56" si="41">K52+K54</f>
        <v>2875</v>
      </c>
      <c r="L56" s="41">
        <f t="shared" si="41"/>
        <v>3233.125</v>
      </c>
      <c r="M56" s="41">
        <f t="shared" si="41"/>
        <v>3670</v>
      </c>
      <c r="N56" s="52"/>
      <c r="P56" s="23" t="s">
        <v>32</v>
      </c>
      <c r="Q56" s="49">
        <f>+Q52+Q44+Q38</f>
        <v>235</v>
      </c>
      <c r="R56" s="49">
        <f t="shared" ref="R56:S56" si="42">+R52+R44+R38</f>
        <v>325</v>
      </c>
      <c r="S56" s="49">
        <f t="shared" si="42"/>
        <v>454.375</v>
      </c>
      <c r="T56" s="10"/>
    </row>
    <row r="57" spans="2:20" x14ac:dyDescent="0.25">
      <c r="H57" s="10"/>
      <c r="N57" s="37"/>
      <c r="P57" s="23" t="s">
        <v>62</v>
      </c>
      <c r="Q57" s="41">
        <f>Q56+Q54</f>
        <v>335</v>
      </c>
      <c r="R57" s="41">
        <f t="shared" ref="R57:S57" si="43">R56+R54</f>
        <v>660</v>
      </c>
      <c r="S57" s="41">
        <f t="shared" si="43"/>
        <v>1114.375</v>
      </c>
      <c r="T57" s="10"/>
    </row>
    <row r="58" spans="2:20" x14ac:dyDescent="0.25">
      <c r="B58" s="24"/>
      <c r="H58" s="1" t="s">
        <v>31</v>
      </c>
      <c r="J58" s="68">
        <f>J38-J56</f>
        <v>0</v>
      </c>
      <c r="K58" s="68">
        <f>K38-K56</f>
        <v>0</v>
      </c>
      <c r="L58" s="68">
        <f t="shared" ref="L58:M58" si="44">L38-L56</f>
        <v>0</v>
      </c>
      <c r="M58" s="68">
        <f t="shared" si="44"/>
        <v>0</v>
      </c>
      <c r="N58" s="37"/>
      <c r="O58" s="10"/>
      <c r="T58" s="10"/>
    </row>
    <row r="59" spans="2:20" x14ac:dyDescent="0.25">
      <c r="B59" s="12"/>
      <c r="N59" s="37"/>
      <c r="T59" s="10"/>
    </row>
    <row r="60" spans="2:20" x14ac:dyDescent="0.25">
      <c r="G60" s="10"/>
      <c r="N60" s="10"/>
      <c r="T60" s="10"/>
    </row>
    <row r="61" spans="2:20" x14ac:dyDescent="0.25">
      <c r="G61" s="10"/>
      <c r="N61" s="10"/>
      <c r="T61" s="10"/>
    </row>
    <row r="62" spans="2:20" x14ac:dyDescent="0.25">
      <c r="G62" s="53"/>
      <c r="N62" s="10"/>
      <c r="T62" s="10"/>
    </row>
    <row r="63" spans="2:20" x14ac:dyDescent="0.25">
      <c r="G63" s="54"/>
      <c r="M63" s="68"/>
      <c r="N63" s="10"/>
      <c r="T63" s="10"/>
    </row>
    <row r="64" spans="2:20" x14ac:dyDescent="0.25">
      <c r="N64" s="10"/>
      <c r="T64" s="10"/>
    </row>
    <row r="65" spans="2:20" x14ac:dyDescent="0.25">
      <c r="N65" s="10"/>
      <c r="T65" s="10"/>
    </row>
    <row r="66" spans="2:20" x14ac:dyDescent="0.25">
      <c r="T66" s="10"/>
    </row>
    <row r="67" spans="2:20" x14ac:dyDescent="0.25">
      <c r="G67" s="55"/>
      <c r="T67" s="10"/>
    </row>
    <row r="68" spans="2:20" x14ac:dyDescent="0.25">
      <c r="B68" s="24"/>
      <c r="G68" s="56"/>
      <c r="T68" s="10"/>
    </row>
    <row r="69" spans="2:20" x14ac:dyDescent="0.25">
      <c r="G69" s="56"/>
      <c r="T69" s="10"/>
    </row>
    <row r="70" spans="2:20" x14ac:dyDescent="0.25">
      <c r="G70" s="56"/>
      <c r="T70" s="10"/>
    </row>
    <row r="71" spans="2:20" x14ac:dyDescent="0.25">
      <c r="G71" s="56"/>
      <c r="T71" s="10"/>
    </row>
    <row r="72" spans="2:20" x14ac:dyDescent="0.25">
      <c r="G72" s="56"/>
      <c r="T72" s="10"/>
    </row>
    <row r="73" spans="2:20" x14ac:dyDescent="0.25">
      <c r="G73" s="56"/>
      <c r="T73" s="10"/>
    </row>
    <row r="74" spans="2:20" x14ac:dyDescent="0.25">
      <c r="G74" s="56"/>
      <c r="T74" s="10"/>
    </row>
    <row r="75" spans="2:20" x14ac:dyDescent="0.25">
      <c r="G75" s="56"/>
      <c r="T75" s="10"/>
    </row>
    <row r="76" spans="2:20" x14ac:dyDescent="0.25">
      <c r="G76" s="56"/>
      <c r="T76" s="10"/>
    </row>
    <row r="77" spans="2:20" x14ac:dyDescent="0.25">
      <c r="G77" s="56"/>
      <c r="T77" s="10"/>
    </row>
    <row r="78" spans="2:20" x14ac:dyDescent="0.25">
      <c r="G78" s="56"/>
      <c r="T78" s="10"/>
    </row>
    <row r="79" spans="2:20" x14ac:dyDescent="0.25">
      <c r="G79" s="56"/>
      <c r="T79" s="10"/>
    </row>
    <row r="80" spans="2:20" x14ac:dyDescent="0.25">
      <c r="G80" s="56"/>
      <c r="T80" s="10"/>
    </row>
    <row r="81" spans="7:20" x14ac:dyDescent="0.25">
      <c r="G81" s="56"/>
      <c r="T81" s="10"/>
    </row>
    <row r="82" spans="7:20" x14ac:dyDescent="0.25">
      <c r="G82" s="56"/>
      <c r="T82" s="10"/>
    </row>
    <row r="83" spans="7:20" x14ac:dyDescent="0.25">
      <c r="G83" s="56"/>
      <c r="T83" s="10"/>
    </row>
    <row r="84" spans="7:20" x14ac:dyDescent="0.25">
      <c r="G84" s="56"/>
      <c r="T84" s="10"/>
    </row>
    <row r="85" spans="7:20" x14ac:dyDescent="0.25">
      <c r="G85" s="56"/>
      <c r="T85" s="10"/>
    </row>
    <row r="86" spans="7:20" x14ac:dyDescent="0.25">
      <c r="G86" s="56"/>
      <c r="T86" s="10"/>
    </row>
    <row r="87" spans="7:20" x14ac:dyDescent="0.25">
      <c r="G87" s="56"/>
      <c r="T87" s="10"/>
    </row>
    <row r="88" spans="7:20" x14ac:dyDescent="0.25">
      <c r="G88" s="56"/>
      <c r="T88" s="10"/>
    </row>
    <row r="89" spans="7:20" x14ac:dyDescent="0.25">
      <c r="G89" s="56"/>
      <c r="T89" s="10"/>
    </row>
    <row r="90" spans="7:20" x14ac:dyDescent="0.25">
      <c r="G90" s="56"/>
      <c r="T90" s="10"/>
    </row>
    <row r="91" spans="7:20" x14ac:dyDescent="0.25">
      <c r="G91" s="56"/>
      <c r="T91" s="10"/>
    </row>
    <row r="92" spans="7:20" x14ac:dyDescent="0.25">
      <c r="G92" s="56"/>
      <c r="T92" s="10"/>
    </row>
    <row r="93" spans="7:20" x14ac:dyDescent="0.25">
      <c r="G93" s="56"/>
      <c r="T93" s="10"/>
    </row>
    <row r="95" spans="7:20" x14ac:dyDescent="0.25">
      <c r="H95" s="58"/>
      <c r="J95" s="26"/>
      <c r="K95" s="26"/>
      <c r="L95" s="26"/>
      <c r="M95" s="26"/>
    </row>
    <row r="96" spans="7:20" x14ac:dyDescent="0.25">
      <c r="H96" s="58"/>
    </row>
  </sheetData>
  <dataValidations count="2">
    <dataValidation type="whole" allowBlank="1" showInputMessage="1" showErrorMessage="1" sqref="F11" xr:uid="{674C8B92-B936-4E8A-A3B3-A34AA0BE59F3}">
      <formula1>0</formula1>
      <formula2>D10</formula2>
    </dataValidation>
    <dataValidation type="whole" operator="greaterThanOrEqual" allowBlank="1" showInputMessage="1" showErrorMessage="1" sqref="D9:F9 D10" xr:uid="{1BAEF224-D516-430A-A806-A7BE09446B88}">
      <formula1>0</formula1>
    </dataValidation>
  </dataValidations>
  <pageMargins left="0.7" right="0.7" top="0.75" bottom="0.75" header="0.3" footer="0.3"/>
  <pageSetup scale="47" orientation="landscape" r:id="rId1"/>
  <rowBreaks count="1" manualBreakCount="1">
    <brk id="18" max="19" man="1"/>
  </rowBreaks>
  <colBreaks count="1" manualBreakCount="1">
    <brk id="13" max="6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Unrealized_Gains_Losses</vt:lpstr>
      <vt:lpstr>Unrealized_Gains_Losses!Print_Area</vt:lpstr>
      <vt:lpstr>Tax_Rate</vt:lpstr>
      <vt:lpstr>Units</vt:lpstr>
    </vt:vector>
  </TitlesOfParts>
  <Company>LENOVO CUSTOMER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BIWS</dc:creator>
  <cp:lastModifiedBy>Brian DeChesare</cp:lastModifiedBy>
  <cp:lastPrinted>2012-07-08T01:12:53Z</cp:lastPrinted>
  <dcterms:created xsi:type="dcterms:W3CDTF">2009-06-26T05:31:17Z</dcterms:created>
  <dcterms:modified xsi:type="dcterms:W3CDTF">2021-05-11T23:25:24Z</dcterms:modified>
</cp:coreProperties>
</file>